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4755" tabRatio="589" activeTab="2"/>
  </bookViews>
  <sheets>
    <sheet name="LINKS" sheetId="1" r:id="rId1"/>
    <sheet name="schedule 14-15" sheetId="2" r:id="rId2"/>
    <sheet name="PICKS 14-15" sheetId="3" r:id="rId3"/>
    <sheet name="Standings 14-15" sheetId="4" r:id="rId4"/>
  </sheets>
  <definedNames>
    <definedName name="_xlnm._FilterDatabase" localSheetId="2" hidden="1">'PICKS 14-15'!$B$17:$L$100</definedName>
  </definedNames>
  <calcPr fullCalcOnLoad="1"/>
</workbook>
</file>

<file path=xl/comments3.xml><?xml version="1.0" encoding="utf-8"?>
<comments xmlns="http://schemas.openxmlformats.org/spreadsheetml/2006/main">
  <authors>
    <author>Liberty Mutual</author>
  </authors>
  <commentList>
    <comment ref="E51" authorId="0">
      <text>
        <r>
          <rPr>
            <b/>
            <sz val="9"/>
            <rFont val="Tahoma"/>
            <family val="2"/>
          </rPr>
          <t>Liberty Mutual:</t>
        </r>
        <r>
          <rPr>
            <sz val="9"/>
            <rFont val="Tahoma"/>
            <family val="2"/>
          </rPr>
          <t xml:space="preserve">
thought this was LAL instead of LAC.  Spread should be 9.5</t>
        </r>
      </text>
    </comment>
  </commentList>
</comments>
</file>

<file path=xl/sharedStrings.xml><?xml version="1.0" encoding="utf-8"?>
<sst xmlns="http://schemas.openxmlformats.org/spreadsheetml/2006/main" count="1627" uniqueCount="296">
  <si>
    <t>SurveyMonkey</t>
  </si>
  <si>
    <t>http://www.surveymonkey.com</t>
  </si>
  <si>
    <t>injury list</t>
  </si>
  <si>
    <t>http://espn.go.com/nba/injuries</t>
  </si>
  <si>
    <t>k-gang link</t>
  </si>
  <si>
    <t>http://www.malajas.com/k-gang/</t>
  </si>
  <si>
    <t>http://www.basketball-reference.com/</t>
  </si>
  <si>
    <t>KNICKS</t>
  </si>
  <si>
    <t>Opponent</t>
  </si>
  <si>
    <t>Start Date</t>
  </si>
  <si>
    <t>Start Time</t>
  </si>
  <si>
    <t>Location</t>
  </si>
  <si>
    <t>Description</t>
  </si>
  <si>
    <t>OFF</t>
  </si>
  <si>
    <t>DEF</t>
  </si>
  <si>
    <t>Injuries</t>
  </si>
  <si>
    <t>Home</t>
  </si>
  <si>
    <t>O_Rtg</t>
  </si>
  <si>
    <t>D_Rtg</t>
  </si>
  <si>
    <t>Knicks</t>
  </si>
  <si>
    <t>w/Inj</t>
  </si>
  <si>
    <t>w/home</t>
  </si>
  <si>
    <t>Opp</t>
  </si>
  <si>
    <t>spcl Knicks</t>
  </si>
  <si>
    <t>special opp</t>
  </si>
  <si>
    <t>reason</t>
  </si>
  <si>
    <t>1st SPR</t>
  </si>
  <si>
    <t>SPREAD</t>
  </si>
  <si>
    <t>ADJ SPRD</t>
  </si>
  <si>
    <t>Madison Square Garden</t>
  </si>
  <si>
    <t>United Center</t>
  </si>
  <si>
    <t>Time Warner Cable Arena</t>
  </si>
  <si>
    <t>Philips Arena</t>
  </si>
  <si>
    <t>Palace of Auburn Hills</t>
  </si>
  <si>
    <t>Verizon Center</t>
  </si>
  <si>
    <t>Moda Center</t>
  </si>
  <si>
    <t>Staples Center</t>
  </si>
  <si>
    <t>Pepsi Center</t>
  </si>
  <si>
    <t>Barclays Center</t>
  </si>
  <si>
    <t>Quicken Loans Arena</t>
  </si>
  <si>
    <t>TD Garden</t>
  </si>
  <si>
    <t>BMO Harris Bradley Center</t>
  </si>
  <si>
    <t>Amway Center</t>
  </si>
  <si>
    <t>Air Canada Centre</t>
  </si>
  <si>
    <t>AT&amp;T Center</t>
  </si>
  <si>
    <t>Toyota Center</t>
  </si>
  <si>
    <t>American Airlines Center</t>
  </si>
  <si>
    <t>Wells Fargo Center</t>
  </si>
  <si>
    <t>Bankers Life Fieldhouse</t>
  </si>
  <si>
    <t>Chesapeake Energy Arena</t>
  </si>
  <si>
    <t>FedExForum</t>
  </si>
  <si>
    <t>New Orleans Arena</t>
  </si>
  <si>
    <t>American Airlines Arena</t>
  </si>
  <si>
    <t>Target Center</t>
  </si>
  <si>
    <t>Sleep Train Arena</t>
  </si>
  <si>
    <t>US Airways Center</t>
  </si>
  <si>
    <t>ORACLE Arena</t>
  </si>
  <si>
    <t>EnergySolutions Arena</t>
  </si>
  <si>
    <t>Q1</t>
  </si>
  <si>
    <t>KNICKS RECORD</t>
  </si>
  <si>
    <t>PICKS</t>
  </si>
  <si>
    <t>POINTS</t>
  </si>
  <si>
    <t>Loyalty</t>
  </si>
  <si>
    <t>Game</t>
  </si>
  <si>
    <t>Date</t>
  </si>
  <si>
    <t>Matchup</t>
  </si>
  <si>
    <t>SPR</t>
  </si>
  <si>
    <t>ACT</t>
  </si>
  <si>
    <t>Covered</t>
  </si>
  <si>
    <t>Margin</t>
  </si>
  <si>
    <t>W</t>
  </si>
  <si>
    <t>L</t>
  </si>
  <si>
    <t>Beau</t>
  </si>
  <si>
    <t>Justin</t>
  </si>
  <si>
    <t xml:space="preserve">Mike </t>
  </si>
  <si>
    <t>Tez</t>
  </si>
  <si>
    <t>Jon</t>
  </si>
  <si>
    <t>Lani</t>
  </si>
  <si>
    <t>Jorge</t>
  </si>
  <si>
    <t>Me</t>
  </si>
  <si>
    <t>Vic</t>
  </si>
  <si>
    <t>Jose</t>
  </si>
  <si>
    <t>HH</t>
  </si>
  <si>
    <t>FF</t>
  </si>
  <si>
    <t>KnKn</t>
  </si>
  <si>
    <t>Gme</t>
  </si>
  <si>
    <t>K-Gang</t>
  </si>
  <si>
    <t>Milwaukee</t>
  </si>
  <si>
    <t>Chicago</t>
  </si>
  <si>
    <t>Minnesota</t>
  </si>
  <si>
    <t>Charlotte</t>
  </si>
  <si>
    <t>San Antonio</t>
  </si>
  <si>
    <t>Atlanta</t>
  </si>
  <si>
    <t>Houston</t>
  </si>
  <si>
    <t>Games</t>
  </si>
  <si>
    <t>Playoffs</t>
  </si>
  <si>
    <t>Q4</t>
  </si>
  <si>
    <t>Q3</t>
  </si>
  <si>
    <t>Q2</t>
  </si>
  <si>
    <t>Analyst</t>
  </si>
  <si>
    <t>Total Points</t>
  </si>
  <si>
    <t>Points Back</t>
  </si>
  <si>
    <t>Loy Pct</t>
  </si>
  <si>
    <t>Streak</t>
  </si>
  <si>
    <t>Pts</t>
  </si>
  <si>
    <t>Justin Y</t>
  </si>
  <si>
    <t>Lani C</t>
  </si>
  <si>
    <t>Mike K</t>
  </si>
  <si>
    <t>Jon H</t>
  </si>
  <si>
    <t>Jorge S</t>
  </si>
  <si>
    <t>Jason C</t>
  </si>
  <si>
    <t>John T</t>
  </si>
  <si>
    <t>Beau G</t>
  </si>
  <si>
    <t>Vic R</t>
  </si>
  <si>
    <t>Jose E</t>
  </si>
  <si>
    <t>N/A</t>
  </si>
  <si>
    <t>Detroit</t>
  </si>
  <si>
    <t>Indiana</t>
  </si>
  <si>
    <t>Washington</t>
  </si>
  <si>
    <t>Portland</t>
  </si>
  <si>
    <t>Los Angeles</t>
  </si>
  <si>
    <t>Denver</t>
  </si>
  <si>
    <t>difference between ACT vs EST spread</t>
  </si>
  <si>
    <t>New Orleans</t>
  </si>
  <si>
    <t>Brooklyn</t>
  </si>
  <si>
    <t>Orlando</t>
  </si>
  <si>
    <t>Boston</t>
  </si>
  <si>
    <t>Cleveland</t>
  </si>
  <si>
    <t>Rank</t>
  </si>
  <si>
    <t>Max</t>
  </si>
  <si>
    <t>Memphis</t>
  </si>
  <si>
    <t>Toronto</t>
  </si>
  <si>
    <t>Dallas</t>
  </si>
  <si>
    <t>Nov</t>
  </si>
  <si>
    <t>Dec</t>
  </si>
  <si>
    <t>Jan</t>
  </si>
  <si>
    <t>Miami</t>
  </si>
  <si>
    <t>Philadelphia</t>
  </si>
  <si>
    <t>Phoenix</t>
  </si>
  <si>
    <t>Feb</t>
  </si>
  <si>
    <t>Sacramento</t>
  </si>
  <si>
    <t>Golden State</t>
  </si>
  <si>
    <t>Utah</t>
  </si>
  <si>
    <t>Mar</t>
  </si>
  <si>
    <t>Apr</t>
  </si>
  <si>
    <t>TOTAL</t>
  </si>
  <si>
    <t>League Avg</t>
  </si>
  <si>
    <t>Oct. 29</t>
  </si>
  <si>
    <t>Oct. 30</t>
  </si>
  <si>
    <t>at Cleveland</t>
  </si>
  <si>
    <t>Nov. 2</t>
  </si>
  <si>
    <t>Nov. 4</t>
  </si>
  <si>
    <t>Nov. 5</t>
  </si>
  <si>
    <t>at Detroit</t>
  </si>
  <si>
    <t>Nov. 7</t>
  </si>
  <si>
    <t>at Brooklyn</t>
  </si>
  <si>
    <t>Nov. 8</t>
  </si>
  <si>
    <t>at Atlanta</t>
  </si>
  <si>
    <t>Nov. 10</t>
  </si>
  <si>
    <t>Nov. 12</t>
  </si>
  <si>
    <t>Nov. 14</t>
  </si>
  <si>
    <t>Nov. 16</t>
  </si>
  <si>
    <t>Nov. 18</t>
  </si>
  <si>
    <t>at Milwaukee</t>
  </si>
  <si>
    <t>Nov. 19</t>
  </si>
  <si>
    <t>at Minnesota</t>
  </si>
  <si>
    <t>Nov. 22</t>
  </si>
  <si>
    <t>Nov. 24</t>
  </si>
  <si>
    <t>at Houston</t>
  </si>
  <si>
    <t>Nov. 26</t>
  </si>
  <si>
    <t>at Dallas</t>
  </si>
  <si>
    <t>Nov. 28</t>
  </si>
  <si>
    <t>at Oklahoma City</t>
  </si>
  <si>
    <t>Nov. 30</t>
  </si>
  <si>
    <t>Dec. 2</t>
  </si>
  <si>
    <t>Dec. 4</t>
  </si>
  <si>
    <t>Dec. 5</t>
  </si>
  <si>
    <t>at Charlotte</t>
  </si>
  <si>
    <t>Dec. 7</t>
  </si>
  <si>
    <t>Dec. 9</t>
  </si>
  <si>
    <t>at New Orleans</t>
  </si>
  <si>
    <t>Dec. 10</t>
  </si>
  <si>
    <t>at San Antonio</t>
  </si>
  <si>
    <t>Dec. 12</t>
  </si>
  <si>
    <t>at Boston</t>
  </si>
  <si>
    <t>Dec. 14</t>
  </si>
  <si>
    <t>Dec. 16</t>
  </si>
  <si>
    <t>Dec. 18</t>
  </si>
  <si>
    <t>at Chicago</t>
  </si>
  <si>
    <t>Dec. 20</t>
  </si>
  <si>
    <t>Dec. 21</t>
  </si>
  <si>
    <t>at Toronto</t>
  </si>
  <si>
    <t>Dec. 25</t>
  </si>
  <si>
    <t>Dec. 27</t>
  </si>
  <si>
    <t>at Sacramento</t>
  </si>
  <si>
    <t>Dec. 28</t>
  </si>
  <si>
    <t>at Portland</t>
  </si>
  <si>
    <t>Dec. 31</t>
  </si>
  <si>
    <t>at Los Angeles</t>
  </si>
  <si>
    <t>Jan. 2</t>
  </si>
  <si>
    <t>Jan. 4</t>
  </si>
  <si>
    <t>Jan. 5</t>
  </si>
  <si>
    <t>at Memphis</t>
  </si>
  <si>
    <t>Jan. 7</t>
  </si>
  <si>
    <t>at Washington</t>
  </si>
  <si>
    <t>Jan. 8</t>
  </si>
  <si>
    <t>Jan. 10</t>
  </si>
  <si>
    <t>Jan. 15</t>
  </si>
  <si>
    <t>Jan. 19</t>
  </si>
  <si>
    <t>Jan. 21</t>
  </si>
  <si>
    <t>at Philadelphia</t>
  </si>
  <si>
    <t>Jan. 23</t>
  </si>
  <si>
    <t>Jan. 24</t>
  </si>
  <si>
    <t>Jan. 26</t>
  </si>
  <si>
    <t>Jan. 28</t>
  </si>
  <si>
    <t>Oklahoma City</t>
  </si>
  <si>
    <t>Jan. 29</t>
  </si>
  <si>
    <t>at Indiana</t>
  </si>
  <si>
    <t>Feb. 1</t>
  </si>
  <si>
    <t>Feb. 3</t>
  </si>
  <si>
    <t>Feb. 6</t>
  </si>
  <si>
    <t>Feb. 7</t>
  </si>
  <si>
    <t>Feb. 9</t>
  </si>
  <si>
    <t>at Miami</t>
  </si>
  <si>
    <t>Feb. 11</t>
  </si>
  <si>
    <t>at Orlando</t>
  </si>
  <si>
    <t>Feb. 20</t>
  </si>
  <si>
    <t>Feb. 22</t>
  </si>
  <si>
    <t>Feb. 25</t>
  </si>
  <si>
    <t>Feb. 27</t>
  </si>
  <si>
    <t>Feb. 28</t>
  </si>
  <si>
    <t>Mar. 4</t>
  </si>
  <si>
    <t>Mark 7</t>
  </si>
  <si>
    <t>Mar. 9</t>
  </si>
  <si>
    <t>at Denver</t>
  </si>
  <si>
    <t>Mar. 10</t>
  </si>
  <si>
    <t>at Utah</t>
  </si>
  <si>
    <t>Mar. 12</t>
  </si>
  <si>
    <t>Mar. 14</t>
  </si>
  <si>
    <t>at Golden State</t>
  </si>
  <si>
    <t>Mar. 15</t>
  </si>
  <si>
    <t>at Phoenix</t>
  </si>
  <si>
    <t>Mar. 17</t>
  </si>
  <si>
    <t>Mar. 19</t>
  </si>
  <si>
    <t>Mar. 20</t>
  </si>
  <si>
    <t>Mar. 22</t>
  </si>
  <si>
    <t>Mar. 23</t>
  </si>
  <si>
    <t>Mar. 25</t>
  </si>
  <si>
    <t>Mar. 27</t>
  </si>
  <si>
    <t>Mar. 28</t>
  </si>
  <si>
    <t>Apr. 1</t>
  </si>
  <si>
    <t>Apr. 3</t>
  </si>
  <si>
    <t>Apr. 5</t>
  </si>
  <si>
    <t>Apr. 8</t>
  </si>
  <si>
    <t>Apr. 10</t>
  </si>
  <si>
    <t>Apr. 11</t>
  </si>
  <si>
    <t>Apr. 13</t>
  </si>
  <si>
    <t>Apr. 15</t>
  </si>
  <si>
    <t>TV</t>
  </si>
  <si>
    <t>ESPN</t>
  </si>
  <si>
    <t>TNT</t>
  </si>
  <si>
    <t>NBATV</t>
  </si>
  <si>
    <t>ABC</t>
  </si>
  <si>
    <t>25 Nat'l Televised for Cavs (x NBA TV)</t>
  </si>
  <si>
    <t>Nat'l TV, Home Opener</t>
  </si>
  <si>
    <t>Back to back &amp; home opener for LeBron</t>
  </si>
  <si>
    <t>= ENTER VALUES IN GRAY BOXES</t>
  </si>
  <si>
    <t>TBD</t>
  </si>
  <si>
    <t>Num Gms</t>
  </si>
  <si>
    <t>http://sports.yahoo.com/nba/odds</t>
  </si>
  <si>
    <t>http://www.cbssports.com/nba/odds</t>
  </si>
  <si>
    <t>yahoo spread</t>
  </si>
  <si>
    <t>cbssports spread</t>
  </si>
  <si>
    <t>better team</t>
  </si>
  <si>
    <t>better coach</t>
  </si>
  <si>
    <t>not better</t>
  </si>
  <si>
    <t>16 Nat'l Televised for Knicks (x NBA TV), 2 for New Orleans</t>
  </si>
  <si>
    <t>PCT</t>
  </si>
  <si>
    <t>SPRvACT</t>
  </si>
  <si>
    <t>Avg Diff</t>
  </si>
  <si>
    <t>http://www.spotrac.com/nba/golden-state-warriors/klay-thompson/</t>
  </si>
  <si>
    <t>WESTERN CONFERENCE TEAMS, TAKE 3-5 PTS OFF SPREAD</t>
  </si>
  <si>
    <t>EASTERN CONFERENCE TEAMS, ADD 1-3 PTS</t>
  </si>
  <si>
    <t>DEPENDING ON TEAM</t>
  </si>
  <si>
    <t>vs Spread</t>
  </si>
  <si>
    <t>C</t>
  </si>
  <si>
    <t>N</t>
  </si>
  <si>
    <t>TORONTO WAS A BIG DIFFERENCE THOUGH</t>
  </si>
  <si>
    <t>national</t>
  </si>
  <si>
    <t>KMOTM</t>
  </si>
  <si>
    <t>Los Angeles Lakers</t>
  </si>
  <si>
    <t>makeup</t>
  </si>
  <si>
    <t>Mar. 3</t>
  </si>
  <si>
    <t>Moved</t>
  </si>
  <si>
    <t>numer of people</t>
  </si>
  <si>
    <t>number of billionaires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</si>
</sst>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  <numFmt numFmtId="166" formatCode="0.0"/>
    <numFmt numFmtId="167" formatCode="0.0%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0.0000%"/>
    <numFmt numFmtId="177" formatCode="0.00000%"/>
    <numFmt numFmtId="178" formatCode="0.000000%"/>
    <numFmt numFmtId="179" formatCode="0.0000000%"/>
  </numFmts>
  <fonts count="4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164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60">
      <alignment/>
      <protection/>
    </xf>
    <xf numFmtId="0" fontId="2" fillId="0" borderId="0" xfId="56" applyNumberFormat="1" applyFont="1" applyFill="1" applyBorder="1" applyAlignment="1" applyProtection="1">
      <alignment/>
      <protection/>
    </xf>
    <xf numFmtId="0" fontId="1" fillId="0" borderId="0" xfId="47">
      <alignment/>
      <protection/>
    </xf>
    <xf numFmtId="165" fontId="1" fillId="0" borderId="0" xfId="42" applyNumberFormat="1" applyFont="1" applyFill="1" applyBorder="1" applyAlignment="1" applyProtection="1">
      <alignment/>
      <protection/>
    </xf>
    <xf numFmtId="0" fontId="1" fillId="33" borderId="0" xfId="47" applyFill="1">
      <alignment/>
      <protection/>
    </xf>
    <xf numFmtId="0" fontId="1" fillId="34" borderId="0" xfId="47" applyFill="1">
      <alignment/>
      <protection/>
    </xf>
    <xf numFmtId="0" fontId="1" fillId="0" borderId="0" xfId="48" applyAlignment="1">
      <alignment horizontal="center"/>
      <protection/>
    </xf>
    <xf numFmtId="0" fontId="1" fillId="0" borderId="0" xfId="48">
      <alignment/>
      <protection/>
    </xf>
    <xf numFmtId="0" fontId="3" fillId="33" borderId="0" xfId="47" applyFont="1" applyFill="1">
      <alignment/>
      <protection/>
    </xf>
    <xf numFmtId="0" fontId="1" fillId="34" borderId="0" xfId="48" applyFont="1" applyFill="1" applyAlignment="1">
      <alignment horizontal="center"/>
      <protection/>
    </xf>
    <xf numFmtId="14" fontId="1" fillId="0" borderId="0" xfId="47" applyNumberFormat="1">
      <alignment/>
      <protection/>
    </xf>
    <xf numFmtId="164" fontId="1" fillId="0" borderId="0" xfId="48" applyNumberFormat="1">
      <alignment/>
      <protection/>
    </xf>
    <xf numFmtId="164" fontId="1" fillId="0" borderId="0" xfId="47" applyNumberFormat="1">
      <alignment/>
      <protection/>
    </xf>
    <xf numFmtId="166" fontId="1" fillId="0" borderId="0" xfId="48" applyNumberFormat="1">
      <alignment/>
      <protection/>
    </xf>
    <xf numFmtId="166" fontId="1" fillId="34" borderId="0" xfId="48" applyNumberFormat="1" applyFill="1">
      <alignment/>
      <protection/>
    </xf>
    <xf numFmtId="166" fontId="1" fillId="0" borderId="0" xfId="48" applyNumberFormat="1" applyFill="1">
      <alignment/>
      <protection/>
    </xf>
    <xf numFmtId="164" fontId="1" fillId="0" borderId="0" xfId="48" applyNumberFormat="1" applyFill="1">
      <alignment/>
      <protection/>
    </xf>
    <xf numFmtId="0" fontId="1" fillId="0" borderId="0" xfId="47" applyFill="1">
      <alignment/>
      <protection/>
    </xf>
    <xf numFmtId="0" fontId="1" fillId="35" borderId="0" xfId="47" applyFill="1">
      <alignment/>
      <protection/>
    </xf>
    <xf numFmtId="0" fontId="1" fillId="35" borderId="0" xfId="47" applyFont="1" applyFill="1" applyAlignment="1">
      <alignment horizontal="right"/>
      <protection/>
    </xf>
    <xf numFmtId="0" fontId="3" fillId="33" borderId="0" xfId="47" applyFont="1" applyFill="1" applyAlignment="1">
      <alignment horizontal="center"/>
      <protection/>
    </xf>
    <xf numFmtId="0" fontId="3" fillId="36" borderId="0" xfId="48" applyFont="1" applyFill="1">
      <alignment/>
      <protection/>
    </xf>
    <xf numFmtId="166" fontId="1" fillId="0" borderId="0" xfId="47" applyNumberFormat="1">
      <alignment/>
      <protection/>
    </xf>
    <xf numFmtId="167" fontId="1" fillId="0" borderId="0" xfId="63" applyNumberFormat="1" applyFont="1" applyFill="1" applyBorder="1" applyAlignment="1" applyProtection="1">
      <alignment/>
      <protection/>
    </xf>
    <xf numFmtId="164" fontId="1" fillId="0" borderId="0" xfId="42" applyFont="1" applyFill="1" applyBorder="1" applyAlignment="1" applyProtection="1">
      <alignment/>
      <protection/>
    </xf>
    <xf numFmtId="0" fontId="1" fillId="0" borderId="0" xfId="47" applyFont="1" applyAlignment="1">
      <alignment horizontal="center"/>
      <protection/>
    </xf>
    <xf numFmtId="0" fontId="22" fillId="0" borderId="0" xfId="0" applyFont="1" applyFill="1" applyAlignment="1">
      <alignment/>
    </xf>
    <xf numFmtId="0" fontId="28" fillId="37" borderId="0" xfId="47" applyFont="1" applyFill="1" applyAlignment="1">
      <alignment horizontal="center"/>
      <protection/>
    </xf>
    <xf numFmtId="0" fontId="1" fillId="0" borderId="10" xfId="47" applyBorder="1">
      <alignment/>
      <protection/>
    </xf>
    <xf numFmtId="166" fontId="1" fillId="0" borderId="10" xfId="47" applyNumberFormat="1" applyBorder="1">
      <alignment/>
      <protection/>
    </xf>
    <xf numFmtId="0" fontId="1" fillId="0" borderId="11" xfId="47" applyBorder="1">
      <alignment/>
      <protection/>
    </xf>
    <xf numFmtId="0" fontId="1" fillId="0" borderId="12" xfId="47" applyBorder="1">
      <alignment/>
      <protection/>
    </xf>
    <xf numFmtId="14" fontId="0" fillId="0" borderId="0" xfId="0" applyNumberFormat="1" applyAlignment="1">
      <alignment/>
    </xf>
    <xf numFmtId="0" fontId="1" fillId="0" borderId="10" xfId="47" applyFill="1" applyBorder="1">
      <alignment/>
      <protection/>
    </xf>
    <xf numFmtId="0" fontId="1" fillId="0" borderId="0" xfId="47" applyFill="1" applyAlignment="1">
      <alignment horizontal="center"/>
      <protection/>
    </xf>
    <xf numFmtId="166" fontId="1" fillId="0" borderId="0" xfId="47" applyNumberFormat="1" applyFill="1">
      <alignment/>
      <protection/>
    </xf>
    <xf numFmtId="167" fontId="1" fillId="0" borderId="0" xfId="63" applyNumberFormat="1" applyFill="1">
      <alignment/>
      <protection/>
    </xf>
    <xf numFmtId="20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" fillId="38" borderId="0" xfId="47" applyFill="1">
      <alignment/>
      <protection/>
    </xf>
    <xf numFmtId="165" fontId="1" fillId="38" borderId="0" xfId="42" applyNumberFormat="1" applyFont="1" applyFill="1" applyBorder="1" applyAlignment="1" applyProtection="1">
      <alignment horizontal="center"/>
      <protection/>
    </xf>
    <xf numFmtId="165" fontId="1" fillId="38" borderId="0" xfId="42" applyNumberFormat="1" applyFont="1" applyFill="1" applyBorder="1" applyAlignment="1" applyProtection="1">
      <alignment/>
      <protection/>
    </xf>
    <xf numFmtId="0" fontId="1" fillId="38" borderId="0" xfId="47" applyFill="1" quotePrefix="1">
      <alignment/>
      <protection/>
    </xf>
    <xf numFmtId="0" fontId="1" fillId="38" borderId="10" xfId="47" applyFill="1" applyBorder="1">
      <alignment/>
      <protection/>
    </xf>
    <xf numFmtId="14" fontId="1" fillId="0" borderId="10" xfId="47" applyNumberFormat="1" applyBorder="1">
      <alignment/>
      <protection/>
    </xf>
    <xf numFmtId="0" fontId="1" fillId="8" borderId="0" xfId="47" applyFill="1">
      <alignment/>
      <protection/>
    </xf>
    <xf numFmtId="0" fontId="1" fillId="9" borderId="0" xfId="47" applyFill="1">
      <alignment/>
      <protection/>
    </xf>
    <xf numFmtId="0" fontId="1" fillId="39" borderId="0" xfId="47" applyFont="1" applyFill="1">
      <alignment/>
      <protection/>
    </xf>
    <xf numFmtId="0" fontId="28" fillId="40" borderId="0" xfId="48" applyFont="1" applyFill="1">
      <alignment/>
      <protection/>
    </xf>
    <xf numFmtId="0" fontId="25" fillId="40" borderId="0" xfId="47" applyFont="1" applyFill="1">
      <alignment/>
      <protection/>
    </xf>
    <xf numFmtId="0" fontId="25" fillId="40" borderId="10" xfId="47" applyFont="1" applyFill="1" applyBorder="1">
      <alignment/>
      <protection/>
    </xf>
    <xf numFmtId="0" fontId="1" fillId="38" borderId="0" xfId="48" applyFill="1" applyAlignment="1">
      <alignment horizontal="center"/>
      <protection/>
    </xf>
    <xf numFmtId="0" fontId="1" fillId="38" borderId="0" xfId="48" applyFill="1">
      <alignment/>
      <protection/>
    </xf>
    <xf numFmtId="166" fontId="1" fillId="38" borderId="0" xfId="47" applyNumberFormat="1" applyFill="1">
      <alignment/>
      <protection/>
    </xf>
    <xf numFmtId="166" fontId="1" fillId="38" borderId="10" xfId="47" applyNumberFormat="1" applyFill="1" applyBorder="1">
      <alignment/>
      <protection/>
    </xf>
    <xf numFmtId="0" fontId="0" fillId="0" borderId="0" xfId="60" applyFont="1">
      <alignment/>
      <protection/>
    </xf>
    <xf numFmtId="0" fontId="2" fillId="0" borderId="0" xfId="56">
      <alignment/>
      <protection/>
    </xf>
    <xf numFmtId="0" fontId="1" fillId="10" borderId="0" xfId="47" applyFill="1">
      <alignment/>
      <protection/>
    </xf>
    <xf numFmtId="0" fontId="1" fillId="41" borderId="0" xfId="47" applyFill="1">
      <alignment/>
      <protection/>
    </xf>
    <xf numFmtId="0" fontId="1" fillId="7" borderId="0" xfId="47" applyFill="1">
      <alignment/>
      <protection/>
    </xf>
    <xf numFmtId="0" fontId="1" fillId="7" borderId="10" xfId="47" applyFill="1" applyBorder="1">
      <alignment/>
      <protection/>
    </xf>
    <xf numFmtId="167" fontId="1" fillId="0" borderId="0" xfId="63" applyNumberFormat="1">
      <alignment/>
      <protection/>
    </xf>
    <xf numFmtId="2" fontId="3" fillId="36" borderId="0" xfId="48" applyNumberFormat="1" applyFont="1" applyFill="1">
      <alignment/>
      <protection/>
    </xf>
    <xf numFmtId="0" fontId="22" fillId="10" borderId="0" xfId="0" applyFont="1" applyFill="1" applyAlignment="1">
      <alignment/>
    </xf>
    <xf numFmtId="165" fontId="1" fillId="38" borderId="0" xfId="47" applyNumberFormat="1" applyFill="1">
      <alignment/>
      <protection/>
    </xf>
    <xf numFmtId="0" fontId="1" fillId="10" borderId="10" xfId="47" applyFill="1" applyBorder="1">
      <alignment/>
      <protection/>
    </xf>
    <xf numFmtId="0" fontId="1" fillId="41" borderId="0" xfId="47" applyFill="1" applyAlignment="1">
      <alignment horizontal="right"/>
      <protection/>
    </xf>
    <xf numFmtId="178" fontId="1" fillId="0" borderId="0" xfId="63" applyNumberFormat="1">
      <alignment/>
      <protection/>
    </xf>
    <xf numFmtId="0" fontId="1" fillId="0" borderId="0" xfId="48" applyFont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cel Built-in Normal 1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pn.go.com/nba/injuries" TargetMode="External" /><Relationship Id="rId2" Type="http://schemas.openxmlformats.org/officeDocument/2006/relationships/hyperlink" Target="http://www.malajas.com/k-gang/" TargetMode="External" /><Relationship Id="rId3" Type="http://schemas.openxmlformats.org/officeDocument/2006/relationships/hyperlink" Target="http://sports.yahoo.com/nba/odds" TargetMode="External" /><Relationship Id="rId4" Type="http://schemas.openxmlformats.org/officeDocument/2006/relationships/hyperlink" Target="http://www.cbssports.com/nba/odd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C16" sqref="C16"/>
    </sheetView>
  </sheetViews>
  <sheetFormatPr defaultColWidth="10.140625" defaultRowHeight="12.75"/>
  <cols>
    <col min="1" max="1" width="10.140625" style="1" customWidth="1"/>
    <col min="2" max="2" width="15.421875" style="1" bestFit="1" customWidth="1"/>
    <col min="3" max="3" width="12.421875" style="1" bestFit="1" customWidth="1"/>
    <col min="4" max="16384" width="10.140625" style="1" customWidth="1"/>
  </cols>
  <sheetData>
    <row r="3" spans="2:3" ht="12.75">
      <c r="B3" s="1" t="s">
        <v>0</v>
      </c>
      <c r="C3" s="1" t="s">
        <v>1</v>
      </c>
    </row>
    <row r="4" spans="2:3" ht="12.75">
      <c r="B4" s="1" t="s">
        <v>2</v>
      </c>
      <c r="C4" s="2" t="s">
        <v>3</v>
      </c>
    </row>
    <row r="5" spans="2:3" ht="12.75">
      <c r="B5" s="1" t="s">
        <v>4</v>
      </c>
      <c r="C5" s="2" t="s">
        <v>5</v>
      </c>
    </row>
    <row r="6" ht="12.75">
      <c r="C6" s="1" t="s">
        <v>6</v>
      </c>
    </row>
    <row r="9" spans="2:3" ht="12.75">
      <c r="B9" s="56" t="s">
        <v>271</v>
      </c>
      <c r="C9" s="57" t="s">
        <v>269</v>
      </c>
    </row>
    <row r="10" spans="2:3" ht="12.75">
      <c r="B10" s="56" t="s">
        <v>272</v>
      </c>
      <c r="C10" s="57" t="s">
        <v>270</v>
      </c>
    </row>
    <row r="11" ht="12.75">
      <c r="C11" s="1" t="s">
        <v>280</v>
      </c>
    </row>
    <row r="14" spans="3:4" ht="12.75">
      <c r="C14" s="1">
        <v>7298956974</v>
      </c>
      <c r="D14" s="56" t="s">
        <v>294</v>
      </c>
    </row>
    <row r="15" spans="3:4" ht="12.75">
      <c r="C15" s="1">
        <v>1826</v>
      </c>
      <c r="D15" s="56" t="s">
        <v>295</v>
      </c>
    </row>
    <row r="16" ht="15">
      <c r="C16" s="68">
        <f>C15/C14</f>
        <v>2.501727310497227E-07</v>
      </c>
    </row>
  </sheetData>
  <sheetProtection/>
  <hyperlinks>
    <hyperlink ref="C4" r:id="rId1" display="http://espn.go.com/nba/injuries"/>
    <hyperlink ref="C5" r:id="rId2" display="http://www.malajas.com/k-gang/"/>
    <hyperlink ref="C9" r:id="rId3" display="http://sports.yahoo.com/nba/odds"/>
    <hyperlink ref="C10" r:id="rId4" display="http://www.cbssports.com/nba/odd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4"/>
  <sheetViews>
    <sheetView zoomScale="80" zoomScaleNormal="80" zoomScalePageLayoutView="0" workbookViewId="0" topLeftCell="A1">
      <pane xSplit="7" ySplit="4" topLeftCell="Y5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I87" sqref="AI87"/>
    </sheetView>
  </sheetViews>
  <sheetFormatPr defaultColWidth="9.421875" defaultRowHeight="12.75"/>
  <cols>
    <col min="1" max="3" width="9.421875" style="3" customWidth="1"/>
    <col min="4" max="4" width="12.7109375" style="3" customWidth="1"/>
    <col min="5" max="5" width="12.140625" style="3" customWidth="1"/>
    <col min="6" max="6" width="0" style="3" hidden="1" customWidth="1"/>
    <col min="7" max="7" width="65.00390625" style="3" customWidth="1"/>
    <col min="8" max="9" width="10.140625" style="4" customWidth="1"/>
    <col min="10" max="11" width="9.421875" style="40" customWidth="1"/>
    <col min="12" max="13" width="9.421875" style="3" customWidth="1"/>
    <col min="14" max="14" width="4.00390625" style="5" customWidth="1"/>
    <col min="15" max="16" width="10.140625" style="4" customWidth="1"/>
    <col min="17" max="18" width="9.421875" style="40" customWidth="1"/>
    <col min="19" max="20" width="9.421875" style="3" customWidth="1"/>
    <col min="21" max="21" width="4.140625" style="5" customWidth="1"/>
    <col min="22" max="23" width="9.421875" style="3" customWidth="1"/>
    <col min="24" max="24" width="10.140625" style="6" customWidth="1"/>
    <col min="25" max="26" width="9.421875" style="3" customWidth="1"/>
    <col min="27" max="27" width="10.140625" style="6" customWidth="1"/>
    <col min="28" max="28" width="9.421875" style="3" customWidth="1"/>
    <col min="29" max="29" width="12.8515625" style="40" customWidth="1"/>
    <col min="30" max="30" width="14.00390625" style="40" customWidth="1"/>
    <col min="31" max="31" width="8.8515625" style="40" customWidth="1"/>
    <col min="32" max="34" width="9.421875" style="3" customWidth="1"/>
    <col min="35" max="35" width="9.421875" style="40" customWidth="1"/>
    <col min="36" max="16384" width="9.421875" style="3" customWidth="1"/>
  </cols>
  <sheetData>
    <row r="1" spans="1:35" ht="15">
      <c r="A1" s="40"/>
      <c r="B1" s="43" t="s">
        <v>266</v>
      </c>
      <c r="C1" s="40"/>
      <c r="D1" s="40"/>
      <c r="E1" s="40"/>
      <c r="J1" s="3"/>
      <c r="K1" s="3"/>
      <c r="Q1" s="3"/>
      <c r="R1" s="3"/>
      <c r="AC1" s="3"/>
      <c r="AD1" s="3"/>
      <c r="AE1" s="3"/>
      <c r="AI1" s="3"/>
    </row>
    <row r="2" spans="3:35" ht="15">
      <c r="C2" s="3" t="s">
        <v>263</v>
      </c>
      <c r="J2" s="3"/>
      <c r="K2" s="3"/>
      <c r="Q2" s="3"/>
      <c r="R2" s="3"/>
      <c r="AC2" s="3"/>
      <c r="AD2" s="3"/>
      <c r="AE2" s="3"/>
      <c r="AI2" s="3"/>
    </row>
    <row r="3" spans="3:35" ht="15">
      <c r="C3" s="3" t="s">
        <v>276</v>
      </c>
      <c r="H3" s="69" t="s">
        <v>7</v>
      </c>
      <c r="I3" s="69"/>
      <c r="J3" s="69"/>
      <c r="K3" s="69"/>
      <c r="L3" s="7"/>
      <c r="M3" s="7"/>
      <c r="O3" s="69" t="s">
        <v>8</v>
      </c>
      <c r="P3" s="69"/>
      <c r="Q3" s="69"/>
      <c r="R3" s="69"/>
      <c r="S3" s="8"/>
      <c r="T3" s="8"/>
      <c r="AC3" s="3"/>
      <c r="AD3" s="3"/>
      <c r="AE3" s="3"/>
      <c r="AI3" s="3"/>
    </row>
    <row r="4" spans="1:35" ht="15">
      <c r="A4" s="9" t="s">
        <v>146</v>
      </c>
      <c r="B4" s="9"/>
      <c r="C4" s="9" t="s">
        <v>258</v>
      </c>
      <c r="D4" s="9" t="s">
        <v>9</v>
      </c>
      <c r="E4" s="9" t="s">
        <v>10</v>
      </c>
      <c r="F4" s="9" t="s">
        <v>11</v>
      </c>
      <c r="G4" s="9" t="s">
        <v>12</v>
      </c>
      <c r="H4" s="41" t="s">
        <v>13</v>
      </c>
      <c r="I4" s="41" t="s">
        <v>14</v>
      </c>
      <c r="J4" s="52" t="s">
        <v>15</v>
      </c>
      <c r="K4" s="52" t="s">
        <v>16</v>
      </c>
      <c r="L4" s="7" t="s">
        <v>17</v>
      </c>
      <c r="M4" s="7" t="s">
        <v>18</v>
      </c>
      <c r="O4" s="41" t="s">
        <v>13</v>
      </c>
      <c r="P4" s="41" t="s">
        <v>14</v>
      </c>
      <c r="Q4" s="52" t="s">
        <v>15</v>
      </c>
      <c r="R4" s="52" t="s">
        <v>16</v>
      </c>
      <c r="S4" s="7" t="s">
        <v>17</v>
      </c>
      <c r="T4" s="7" t="s">
        <v>18</v>
      </c>
      <c r="V4" s="7" t="s">
        <v>19</v>
      </c>
      <c r="W4" s="7" t="s">
        <v>20</v>
      </c>
      <c r="X4" s="10" t="s">
        <v>21</v>
      </c>
      <c r="Y4" s="7" t="s">
        <v>22</v>
      </c>
      <c r="Z4" s="7" t="s">
        <v>20</v>
      </c>
      <c r="AA4" s="10" t="s">
        <v>21</v>
      </c>
      <c r="AC4" s="53" t="s">
        <v>23</v>
      </c>
      <c r="AD4" s="52" t="s">
        <v>24</v>
      </c>
      <c r="AE4" s="52" t="s">
        <v>25</v>
      </c>
      <c r="AG4" s="8" t="s">
        <v>26</v>
      </c>
      <c r="AH4" s="8" t="s">
        <v>27</v>
      </c>
      <c r="AI4" s="53" t="s">
        <v>28</v>
      </c>
    </row>
    <row r="5" spans="1:35" ht="15">
      <c r="A5" s="40">
        <v>101</v>
      </c>
      <c r="B5" s="3">
        <v>1</v>
      </c>
      <c r="C5" s="3" t="s">
        <v>259</v>
      </c>
      <c r="D5" s="33" t="s">
        <v>147</v>
      </c>
      <c r="E5" s="38">
        <v>0.3333333333333333</v>
      </c>
      <c r="F5" s="3" t="s">
        <v>29</v>
      </c>
      <c r="G5" s="39" t="s">
        <v>88</v>
      </c>
      <c r="H5" s="42">
        <v>98.6</v>
      </c>
      <c r="I5" s="42">
        <v>99.4</v>
      </c>
      <c r="K5" s="40">
        <v>1</v>
      </c>
      <c r="L5" s="12">
        <f>H5-A5</f>
        <v>-2.4000000000000057</v>
      </c>
      <c r="M5" s="13">
        <f>I5-A5</f>
        <v>-1.5999999999999943</v>
      </c>
      <c r="O5" s="42">
        <v>93.7</v>
      </c>
      <c r="P5" s="42">
        <v>91.8</v>
      </c>
      <c r="S5" s="13">
        <f>O5-A5</f>
        <v>-7.299999999999997</v>
      </c>
      <c r="T5" s="13">
        <f>P5-A5</f>
        <v>-9.200000000000003</v>
      </c>
      <c r="V5" s="14">
        <f aca="true" t="shared" si="0" ref="V5:V69">A5+L5+T5</f>
        <v>89.39999999999999</v>
      </c>
      <c r="W5" s="14">
        <f aca="true" t="shared" si="1" ref="W5:W69">V5-J5</f>
        <v>89.39999999999999</v>
      </c>
      <c r="X5" s="15">
        <f aca="true" t="shared" si="2" ref="X5:X69">W5+K5</f>
        <v>90.39999999999999</v>
      </c>
      <c r="Y5" s="14">
        <f>A5+S5+M5</f>
        <v>92.10000000000001</v>
      </c>
      <c r="Z5" s="14">
        <f>Y5-Q5</f>
        <v>92.10000000000001</v>
      </c>
      <c r="AA5" s="15">
        <f>Z5+R5</f>
        <v>92.10000000000001</v>
      </c>
      <c r="AC5" s="40">
        <v>3</v>
      </c>
      <c r="AE5" s="40" t="s">
        <v>264</v>
      </c>
      <c r="AG5" s="14">
        <f aca="true" t="shared" si="3" ref="AG5:AG28">AA5-X5</f>
        <v>1.700000000000017</v>
      </c>
      <c r="AH5" s="14">
        <f aca="true" t="shared" si="4" ref="AH5:AH28">AA5-X5-AC5+AD5</f>
        <v>-1.299999999999983</v>
      </c>
      <c r="AI5" s="40">
        <v>-1.5</v>
      </c>
    </row>
    <row r="6" spans="1:35" ht="15">
      <c r="A6" s="40">
        <v>101</v>
      </c>
      <c r="B6" s="3">
        <v>2</v>
      </c>
      <c r="C6" s="3" t="s">
        <v>260</v>
      </c>
      <c r="D6" s="33" t="s">
        <v>148</v>
      </c>
      <c r="E6" s="38">
        <v>0.3333333333333333</v>
      </c>
      <c r="F6" s="3" t="s">
        <v>30</v>
      </c>
      <c r="G6" s="39" t="s">
        <v>149</v>
      </c>
      <c r="H6" s="42">
        <v>98.6</v>
      </c>
      <c r="I6" s="42">
        <v>99.4</v>
      </c>
      <c r="L6" s="12">
        <f aca="true" t="shared" si="5" ref="L6:L70">H6-A6</f>
        <v>-2.4000000000000057</v>
      </c>
      <c r="M6" s="13">
        <f aca="true" t="shared" si="6" ref="M6:M70">I6-A6</f>
        <v>-1.5999999999999943</v>
      </c>
      <c r="O6" s="42">
        <v>98.2</v>
      </c>
      <c r="P6" s="42">
        <v>101.5</v>
      </c>
      <c r="R6" s="40">
        <v>1</v>
      </c>
      <c r="S6" s="13">
        <f aca="true" t="shared" si="7" ref="S6:S87">O6-A6</f>
        <v>-2.799999999999997</v>
      </c>
      <c r="T6" s="13">
        <f aca="true" t="shared" si="8" ref="T6:T87">P6-A6</f>
        <v>0.5</v>
      </c>
      <c r="V6" s="14">
        <f t="shared" si="0"/>
        <v>99.1</v>
      </c>
      <c r="W6" s="14">
        <f t="shared" si="1"/>
        <v>99.1</v>
      </c>
      <c r="X6" s="15">
        <f t="shared" si="2"/>
        <v>99.1</v>
      </c>
      <c r="Y6" s="14">
        <f aca="true" t="shared" si="9" ref="Y6:Y70">A6+S6+M6</f>
        <v>96.60000000000001</v>
      </c>
      <c r="Z6" s="14">
        <f aca="true" t="shared" si="10" ref="Z6:Z70">Y6-Q6</f>
        <v>96.60000000000001</v>
      </c>
      <c r="AA6" s="15">
        <f aca="true" t="shared" si="11" ref="AA6:AA70">Z6+R6</f>
        <v>97.60000000000001</v>
      </c>
      <c r="AC6" s="40">
        <v>-2</v>
      </c>
      <c r="AD6" s="40">
        <v>5</v>
      </c>
      <c r="AE6" s="40" t="s">
        <v>265</v>
      </c>
      <c r="AG6" s="14">
        <f t="shared" si="3"/>
        <v>-1.4999999999999858</v>
      </c>
      <c r="AH6" s="14">
        <f t="shared" si="4"/>
        <v>5.500000000000014</v>
      </c>
      <c r="AI6" s="40">
        <v>5.5</v>
      </c>
    </row>
    <row r="7" spans="1:35" ht="15">
      <c r="A7" s="40">
        <v>101</v>
      </c>
      <c r="B7" s="3">
        <v>3</v>
      </c>
      <c r="C7" s="3" t="s">
        <v>261</v>
      </c>
      <c r="D7" s="33" t="s">
        <v>150</v>
      </c>
      <c r="E7" s="38">
        <v>0.3125</v>
      </c>
      <c r="F7" s="3" t="s">
        <v>29</v>
      </c>
      <c r="G7" s="39" t="s">
        <v>90</v>
      </c>
      <c r="H7" s="42">
        <v>98.6</v>
      </c>
      <c r="I7" s="42">
        <v>99.4</v>
      </c>
      <c r="K7" s="40">
        <v>2</v>
      </c>
      <c r="L7" s="12">
        <f t="shared" si="5"/>
        <v>-2.4000000000000057</v>
      </c>
      <c r="M7" s="13">
        <f t="shared" si="6"/>
        <v>-1.5999999999999943</v>
      </c>
      <c r="O7" s="42">
        <v>96.9</v>
      </c>
      <c r="P7" s="42">
        <v>97.1</v>
      </c>
      <c r="S7" s="13">
        <f t="shared" si="7"/>
        <v>-4.099999999999994</v>
      </c>
      <c r="T7" s="13">
        <f t="shared" si="8"/>
        <v>-3.9000000000000057</v>
      </c>
      <c r="V7" s="14">
        <f t="shared" si="0"/>
        <v>94.69999999999999</v>
      </c>
      <c r="W7" s="14">
        <f t="shared" si="1"/>
        <v>94.69999999999999</v>
      </c>
      <c r="X7" s="15">
        <f t="shared" si="2"/>
        <v>96.69999999999999</v>
      </c>
      <c r="Y7" s="14">
        <f t="shared" si="9"/>
        <v>95.30000000000001</v>
      </c>
      <c r="Z7" s="14">
        <f t="shared" si="10"/>
        <v>95.30000000000001</v>
      </c>
      <c r="AA7" s="15">
        <f t="shared" si="11"/>
        <v>95.30000000000001</v>
      </c>
      <c r="AG7" s="14">
        <f t="shared" si="3"/>
        <v>-1.3999999999999773</v>
      </c>
      <c r="AH7" s="14">
        <f t="shared" si="4"/>
        <v>-1.3999999999999773</v>
      </c>
      <c r="AI7" s="40">
        <v>-1.5</v>
      </c>
    </row>
    <row r="8" spans="1:35" ht="15">
      <c r="A8" s="40">
        <v>101</v>
      </c>
      <c r="B8" s="3">
        <v>4</v>
      </c>
      <c r="D8" s="33" t="s">
        <v>151</v>
      </c>
      <c r="E8" s="38">
        <v>0.3125</v>
      </c>
      <c r="F8" s="3" t="s">
        <v>29</v>
      </c>
      <c r="G8" s="39" t="s">
        <v>118</v>
      </c>
      <c r="H8" s="42">
        <v>98.6</v>
      </c>
      <c r="I8" s="42">
        <v>99.4</v>
      </c>
      <c r="K8" s="40">
        <v>2</v>
      </c>
      <c r="L8" s="12">
        <f t="shared" si="5"/>
        <v>-2.4000000000000057</v>
      </c>
      <c r="M8" s="13">
        <f t="shared" si="6"/>
        <v>-1.5999999999999943</v>
      </c>
      <c r="O8" s="42">
        <v>100.7</v>
      </c>
      <c r="P8" s="42">
        <v>99.4</v>
      </c>
      <c r="S8" s="13">
        <f t="shared" si="7"/>
        <v>-0.29999999999999716</v>
      </c>
      <c r="T8" s="13">
        <f t="shared" si="8"/>
        <v>-1.5999999999999943</v>
      </c>
      <c r="V8" s="14">
        <f t="shared" si="0"/>
        <v>97</v>
      </c>
      <c r="W8" s="14">
        <f t="shared" si="1"/>
        <v>97</v>
      </c>
      <c r="X8" s="15">
        <f t="shared" si="2"/>
        <v>99</v>
      </c>
      <c r="Y8" s="14">
        <f t="shared" si="9"/>
        <v>99.10000000000001</v>
      </c>
      <c r="Z8" s="14">
        <f t="shared" si="10"/>
        <v>99.10000000000001</v>
      </c>
      <c r="AA8" s="15">
        <f t="shared" si="11"/>
        <v>99.10000000000001</v>
      </c>
      <c r="AD8" s="40">
        <v>2</v>
      </c>
      <c r="AE8" s="40" t="s">
        <v>273</v>
      </c>
      <c r="AG8" s="14">
        <f t="shared" si="3"/>
        <v>0.10000000000000853</v>
      </c>
      <c r="AH8" s="14">
        <f t="shared" si="4"/>
        <v>2.1000000000000085</v>
      </c>
      <c r="AI8" s="40">
        <v>2.5</v>
      </c>
    </row>
    <row r="9" spans="1:35" ht="15">
      <c r="A9" s="40">
        <v>101</v>
      </c>
      <c r="B9" s="3">
        <v>5</v>
      </c>
      <c r="D9" s="33" t="s">
        <v>152</v>
      </c>
      <c r="E9" s="38">
        <v>0.3125</v>
      </c>
      <c r="F9" s="3" t="s">
        <v>31</v>
      </c>
      <c r="G9" s="39" t="s">
        <v>153</v>
      </c>
      <c r="H9" s="42">
        <v>98.6</v>
      </c>
      <c r="I9" s="42">
        <v>99.4</v>
      </c>
      <c r="L9" s="12">
        <f t="shared" si="5"/>
        <v>-2.4000000000000057</v>
      </c>
      <c r="M9" s="13">
        <f t="shared" si="6"/>
        <v>-1.5999999999999943</v>
      </c>
      <c r="O9" s="42">
        <v>101</v>
      </c>
      <c r="P9" s="42">
        <v>104.7</v>
      </c>
      <c r="R9" s="40">
        <v>2</v>
      </c>
      <c r="S9" s="13">
        <f t="shared" si="7"/>
        <v>0</v>
      </c>
      <c r="T9" s="13">
        <f t="shared" si="8"/>
        <v>3.700000000000003</v>
      </c>
      <c r="V9" s="14">
        <f t="shared" si="0"/>
        <v>102.3</v>
      </c>
      <c r="W9" s="14">
        <f t="shared" si="1"/>
        <v>102.3</v>
      </c>
      <c r="X9" s="15">
        <f t="shared" si="2"/>
        <v>102.3</v>
      </c>
      <c r="Y9" s="14">
        <f t="shared" si="9"/>
        <v>99.4</v>
      </c>
      <c r="Z9" s="14">
        <f t="shared" si="10"/>
        <v>99.4</v>
      </c>
      <c r="AA9" s="15">
        <f t="shared" si="11"/>
        <v>101.4</v>
      </c>
      <c r="AC9" s="40">
        <v>-1</v>
      </c>
      <c r="AD9" s="40">
        <v>2</v>
      </c>
      <c r="AE9" s="40" t="s">
        <v>274</v>
      </c>
      <c r="AG9" s="14">
        <f t="shared" si="3"/>
        <v>-0.8999999999999915</v>
      </c>
      <c r="AH9" s="14">
        <f t="shared" si="4"/>
        <v>2.1000000000000085</v>
      </c>
      <c r="AI9" s="40">
        <v>2.5</v>
      </c>
    </row>
    <row r="10" spans="1:35" ht="15">
      <c r="A10" s="40">
        <v>101</v>
      </c>
      <c r="B10" s="3">
        <v>6</v>
      </c>
      <c r="D10" s="33" t="s">
        <v>154</v>
      </c>
      <c r="E10" s="38">
        <v>0.3125</v>
      </c>
      <c r="F10" s="3" t="s">
        <v>29</v>
      </c>
      <c r="G10" s="39" t="s">
        <v>155</v>
      </c>
      <c r="H10" s="42">
        <v>98.6</v>
      </c>
      <c r="I10" s="42">
        <v>99.4</v>
      </c>
      <c r="L10" s="12">
        <f t="shared" si="5"/>
        <v>-2.4000000000000057</v>
      </c>
      <c r="M10" s="13">
        <f t="shared" si="6"/>
        <v>-1.5999999999999943</v>
      </c>
      <c r="O10" s="42">
        <v>98.5</v>
      </c>
      <c r="P10" s="42">
        <v>99.5</v>
      </c>
      <c r="R10" s="40">
        <v>2</v>
      </c>
      <c r="S10" s="13">
        <f t="shared" si="7"/>
        <v>-2.5</v>
      </c>
      <c r="T10" s="13">
        <f t="shared" si="8"/>
        <v>-1.5</v>
      </c>
      <c r="V10" s="14">
        <f t="shared" si="0"/>
        <v>97.1</v>
      </c>
      <c r="W10" s="14">
        <f t="shared" si="1"/>
        <v>97.1</v>
      </c>
      <c r="X10" s="15">
        <f t="shared" si="2"/>
        <v>97.1</v>
      </c>
      <c r="Y10" s="14">
        <f t="shared" si="9"/>
        <v>96.9</v>
      </c>
      <c r="Z10" s="14">
        <f t="shared" si="10"/>
        <v>96.9</v>
      </c>
      <c r="AA10" s="15">
        <f t="shared" si="11"/>
        <v>98.9</v>
      </c>
      <c r="AD10" s="40">
        <v>-2</v>
      </c>
      <c r="AE10" s="40" t="s">
        <v>275</v>
      </c>
      <c r="AG10" s="14">
        <f t="shared" si="3"/>
        <v>1.8000000000000114</v>
      </c>
      <c r="AH10" s="14">
        <f t="shared" si="4"/>
        <v>-0.19999999999998863</v>
      </c>
      <c r="AI10" s="40">
        <v>-0.5</v>
      </c>
    </row>
    <row r="11" spans="1:35" ht="15">
      <c r="A11" s="40">
        <v>101</v>
      </c>
      <c r="B11" s="3">
        <v>7</v>
      </c>
      <c r="D11" s="33" t="s">
        <v>156</v>
      </c>
      <c r="E11" s="38">
        <v>0.3125</v>
      </c>
      <c r="F11" s="3" t="s">
        <v>32</v>
      </c>
      <c r="G11" s="39" t="s">
        <v>157</v>
      </c>
      <c r="H11" s="42">
        <v>98.6</v>
      </c>
      <c r="I11" s="42">
        <v>99.4</v>
      </c>
      <c r="L11" s="12">
        <f t="shared" si="5"/>
        <v>-2.4000000000000057</v>
      </c>
      <c r="M11" s="13">
        <f t="shared" si="6"/>
        <v>-1.5999999999999943</v>
      </c>
      <c r="O11" s="42">
        <v>101</v>
      </c>
      <c r="P11" s="42">
        <v>101.5</v>
      </c>
      <c r="R11" s="40">
        <v>2</v>
      </c>
      <c r="S11" s="13">
        <f t="shared" si="7"/>
        <v>0</v>
      </c>
      <c r="T11" s="13">
        <f t="shared" si="8"/>
        <v>0.5</v>
      </c>
      <c r="V11" s="16">
        <f t="shared" si="0"/>
        <v>99.1</v>
      </c>
      <c r="W11" s="14">
        <f t="shared" si="1"/>
        <v>99.1</v>
      </c>
      <c r="X11" s="15">
        <f t="shared" si="2"/>
        <v>99.1</v>
      </c>
      <c r="Y11" s="16">
        <f t="shared" si="9"/>
        <v>99.4</v>
      </c>
      <c r="Z11" s="16">
        <f t="shared" si="10"/>
        <v>99.4</v>
      </c>
      <c r="AA11" s="15">
        <f t="shared" si="11"/>
        <v>101.4</v>
      </c>
      <c r="AC11" s="40">
        <v>-1</v>
      </c>
      <c r="AG11" s="14">
        <f t="shared" si="3"/>
        <v>2.3000000000000114</v>
      </c>
      <c r="AH11" s="14">
        <f t="shared" si="4"/>
        <v>3.3000000000000114</v>
      </c>
      <c r="AI11" s="40">
        <v>3.5</v>
      </c>
    </row>
    <row r="12" spans="1:35" ht="15">
      <c r="A12" s="40">
        <v>101</v>
      </c>
      <c r="B12" s="3">
        <v>8</v>
      </c>
      <c r="C12" s="3" t="s">
        <v>261</v>
      </c>
      <c r="D12" s="33" t="s">
        <v>158</v>
      </c>
      <c r="E12" s="38">
        <v>0.3125</v>
      </c>
      <c r="F12" s="3" t="s">
        <v>29</v>
      </c>
      <c r="G12" s="39" t="s">
        <v>92</v>
      </c>
      <c r="H12" s="42">
        <v>98.6</v>
      </c>
      <c r="I12" s="42">
        <v>99.4</v>
      </c>
      <c r="K12" s="40">
        <v>2</v>
      </c>
      <c r="L12" s="12">
        <f t="shared" si="5"/>
        <v>-2.4000000000000057</v>
      </c>
      <c r="M12" s="13">
        <f t="shared" si="6"/>
        <v>-1.5999999999999943</v>
      </c>
      <c r="O12" s="42">
        <v>101</v>
      </c>
      <c r="P12" s="42">
        <v>101.5</v>
      </c>
      <c r="S12" s="13">
        <f t="shared" si="7"/>
        <v>0</v>
      </c>
      <c r="T12" s="13">
        <f t="shared" si="8"/>
        <v>0.5</v>
      </c>
      <c r="V12" s="16">
        <f t="shared" si="0"/>
        <v>99.1</v>
      </c>
      <c r="W12" s="14">
        <f t="shared" si="1"/>
        <v>99.1</v>
      </c>
      <c r="X12" s="15">
        <f t="shared" si="2"/>
        <v>101.1</v>
      </c>
      <c r="Y12" s="16">
        <f t="shared" si="9"/>
        <v>99.4</v>
      </c>
      <c r="Z12" s="16">
        <f t="shared" si="10"/>
        <v>99.4</v>
      </c>
      <c r="AA12" s="15">
        <f t="shared" si="11"/>
        <v>99.4</v>
      </c>
      <c r="AG12" s="14">
        <f t="shared" si="3"/>
        <v>-1.6999999999999886</v>
      </c>
      <c r="AH12" s="14">
        <f t="shared" si="4"/>
        <v>-1.6999999999999886</v>
      </c>
      <c r="AI12" s="40">
        <v>-1.5</v>
      </c>
    </row>
    <row r="13" spans="1:36" ht="15">
      <c r="A13" s="40">
        <v>101</v>
      </c>
      <c r="B13" s="3">
        <v>9</v>
      </c>
      <c r="D13" s="33" t="s">
        <v>159</v>
      </c>
      <c r="E13" s="38">
        <v>0.3125</v>
      </c>
      <c r="F13" s="3" t="s">
        <v>29</v>
      </c>
      <c r="G13" s="39" t="s">
        <v>125</v>
      </c>
      <c r="H13" s="42">
        <v>98.6</v>
      </c>
      <c r="I13" s="42">
        <v>99.4</v>
      </c>
      <c r="K13" s="40">
        <v>2</v>
      </c>
      <c r="L13" s="12">
        <f t="shared" si="5"/>
        <v>-2.4000000000000057</v>
      </c>
      <c r="M13" s="13">
        <f t="shared" si="6"/>
        <v>-1.5999999999999943</v>
      </c>
      <c r="O13" s="42">
        <v>96.5</v>
      </c>
      <c r="P13" s="42">
        <v>102</v>
      </c>
      <c r="S13" s="13">
        <f t="shared" si="7"/>
        <v>-4.5</v>
      </c>
      <c r="T13" s="13">
        <f t="shared" si="8"/>
        <v>1</v>
      </c>
      <c r="V13" s="16">
        <f t="shared" si="0"/>
        <v>99.6</v>
      </c>
      <c r="W13" s="14">
        <f t="shared" si="1"/>
        <v>99.6</v>
      </c>
      <c r="X13" s="15">
        <f t="shared" si="2"/>
        <v>101.6</v>
      </c>
      <c r="Y13" s="16">
        <f t="shared" si="9"/>
        <v>94.9</v>
      </c>
      <c r="Z13" s="16">
        <f t="shared" si="10"/>
        <v>94.9</v>
      </c>
      <c r="AA13" s="15">
        <f t="shared" si="11"/>
        <v>94.9</v>
      </c>
      <c r="AD13" s="40">
        <v>-1</v>
      </c>
      <c r="AE13" s="40" t="s">
        <v>275</v>
      </c>
      <c r="AG13" s="14">
        <f t="shared" si="3"/>
        <v>-6.699999999999989</v>
      </c>
      <c r="AH13" s="14">
        <f t="shared" si="4"/>
        <v>-7.699999999999989</v>
      </c>
      <c r="AI13" s="40">
        <v>-7.5</v>
      </c>
      <c r="AJ13" s="18"/>
    </row>
    <row r="14" spans="1:36" ht="15">
      <c r="A14" s="40">
        <v>101</v>
      </c>
      <c r="B14" s="3">
        <v>10</v>
      </c>
      <c r="D14" s="33" t="s">
        <v>160</v>
      </c>
      <c r="E14" s="38">
        <v>0.3125</v>
      </c>
      <c r="F14" s="3" t="s">
        <v>33</v>
      </c>
      <c r="G14" s="39" t="s">
        <v>142</v>
      </c>
      <c r="H14" s="42">
        <v>98.6</v>
      </c>
      <c r="I14" s="42">
        <v>99.4</v>
      </c>
      <c r="K14" s="40">
        <v>2</v>
      </c>
      <c r="L14" s="17">
        <f t="shared" si="5"/>
        <v>-2.4000000000000057</v>
      </c>
      <c r="M14" s="13">
        <f t="shared" si="6"/>
        <v>-1.5999999999999943</v>
      </c>
      <c r="O14" s="42">
        <v>95</v>
      </c>
      <c r="P14" s="42">
        <v>102.2</v>
      </c>
      <c r="S14" s="13">
        <f t="shared" si="7"/>
        <v>-6</v>
      </c>
      <c r="T14" s="13">
        <f t="shared" si="8"/>
        <v>1.2000000000000028</v>
      </c>
      <c r="V14" s="16">
        <f t="shared" si="0"/>
        <v>99.8</v>
      </c>
      <c r="W14" s="16">
        <f t="shared" si="1"/>
        <v>99.8</v>
      </c>
      <c r="X14" s="15">
        <f t="shared" si="2"/>
        <v>101.8</v>
      </c>
      <c r="Y14" s="16">
        <f t="shared" si="9"/>
        <v>93.4</v>
      </c>
      <c r="Z14" s="16">
        <f t="shared" si="10"/>
        <v>93.4</v>
      </c>
      <c r="AA14" s="15">
        <f t="shared" si="11"/>
        <v>93.4</v>
      </c>
      <c r="AD14" s="40">
        <v>-1</v>
      </c>
      <c r="AE14" s="40" t="s">
        <v>275</v>
      </c>
      <c r="AG14" s="14">
        <f t="shared" si="3"/>
        <v>-8.399999999999991</v>
      </c>
      <c r="AH14" s="14">
        <f t="shared" si="4"/>
        <v>-9.399999999999991</v>
      </c>
      <c r="AI14" s="40">
        <v>-9.5</v>
      </c>
      <c r="AJ14" s="18"/>
    </row>
    <row r="15" spans="1:36" ht="15">
      <c r="A15" s="40">
        <v>101</v>
      </c>
      <c r="B15" s="3">
        <v>11</v>
      </c>
      <c r="D15" s="33" t="s">
        <v>161</v>
      </c>
      <c r="E15" s="38">
        <v>0.041666666666666664</v>
      </c>
      <c r="F15" s="3" t="s">
        <v>29</v>
      </c>
      <c r="G15" s="39" t="s">
        <v>121</v>
      </c>
      <c r="H15" s="42">
        <v>98.6</v>
      </c>
      <c r="I15" s="42">
        <v>99.4</v>
      </c>
      <c r="K15" s="40">
        <v>2</v>
      </c>
      <c r="L15" s="17">
        <f t="shared" si="5"/>
        <v>-2.4000000000000057</v>
      </c>
      <c r="M15" s="13">
        <f t="shared" si="6"/>
        <v>-1.5999999999999943</v>
      </c>
      <c r="O15" s="42">
        <v>104.4</v>
      </c>
      <c r="P15" s="42">
        <v>106.5</v>
      </c>
      <c r="S15" s="13">
        <f t="shared" si="7"/>
        <v>3.4000000000000057</v>
      </c>
      <c r="T15" s="13">
        <f t="shared" si="8"/>
        <v>5.5</v>
      </c>
      <c r="V15" s="16">
        <f t="shared" si="0"/>
        <v>104.1</v>
      </c>
      <c r="W15" s="16">
        <f t="shared" si="1"/>
        <v>104.1</v>
      </c>
      <c r="X15" s="15">
        <f t="shared" si="2"/>
        <v>106.1</v>
      </c>
      <c r="Y15" s="16">
        <f t="shared" si="9"/>
        <v>102.80000000000001</v>
      </c>
      <c r="Z15" s="16">
        <f t="shared" si="10"/>
        <v>102.80000000000001</v>
      </c>
      <c r="AA15" s="15">
        <f t="shared" si="11"/>
        <v>102.80000000000001</v>
      </c>
      <c r="AD15" s="40">
        <v>-1</v>
      </c>
      <c r="AE15" s="40" t="s">
        <v>275</v>
      </c>
      <c r="AG15" s="14">
        <f t="shared" si="3"/>
        <v>-3.299999999999983</v>
      </c>
      <c r="AH15" s="14">
        <f t="shared" si="4"/>
        <v>-4.299999999999983</v>
      </c>
      <c r="AI15" s="40">
        <v>-4.5</v>
      </c>
      <c r="AJ15" s="18"/>
    </row>
    <row r="16" spans="1:36" ht="15">
      <c r="A16" s="40">
        <v>99.1</v>
      </c>
      <c r="B16" s="3">
        <v>12</v>
      </c>
      <c r="D16" s="33" t="s">
        <v>162</v>
      </c>
      <c r="E16" s="38">
        <v>0.3333333333333333</v>
      </c>
      <c r="F16" s="3" t="s">
        <v>34</v>
      </c>
      <c r="G16" s="39" t="s">
        <v>163</v>
      </c>
      <c r="H16" s="42">
        <v>91.1</v>
      </c>
      <c r="I16" s="42">
        <v>98.4</v>
      </c>
      <c r="L16" s="17">
        <f t="shared" si="5"/>
        <v>-8</v>
      </c>
      <c r="M16" s="13">
        <f t="shared" si="6"/>
        <v>-0.6999999999999886</v>
      </c>
      <c r="O16" s="42">
        <v>93.9</v>
      </c>
      <c r="P16" s="42">
        <v>94.7</v>
      </c>
      <c r="R16" s="40">
        <v>2</v>
      </c>
      <c r="S16" s="13">
        <f t="shared" si="7"/>
        <v>-5.199999999999989</v>
      </c>
      <c r="T16" s="13">
        <f t="shared" si="8"/>
        <v>-4.3999999999999915</v>
      </c>
      <c r="V16" s="16">
        <f t="shared" si="0"/>
        <v>86.7</v>
      </c>
      <c r="W16" s="16">
        <f t="shared" si="1"/>
        <v>86.7</v>
      </c>
      <c r="X16" s="15">
        <f t="shared" si="2"/>
        <v>86.7</v>
      </c>
      <c r="Y16" s="16">
        <f t="shared" si="9"/>
        <v>93.20000000000002</v>
      </c>
      <c r="Z16" s="16">
        <f t="shared" si="10"/>
        <v>93.20000000000002</v>
      </c>
      <c r="AA16" s="15">
        <f t="shared" si="11"/>
        <v>95.20000000000002</v>
      </c>
      <c r="AG16" s="14">
        <f t="shared" si="3"/>
        <v>8.500000000000014</v>
      </c>
      <c r="AH16" s="14">
        <f t="shared" si="4"/>
        <v>8.500000000000014</v>
      </c>
      <c r="AI16" s="40">
        <v>8.5</v>
      </c>
      <c r="AJ16" s="18"/>
    </row>
    <row r="17" spans="1:36" ht="15">
      <c r="A17" s="40">
        <v>99.1</v>
      </c>
      <c r="B17" s="3">
        <v>13</v>
      </c>
      <c r="D17" s="33" t="s">
        <v>164</v>
      </c>
      <c r="E17" s="38">
        <v>0.3333333333333333</v>
      </c>
      <c r="F17" s="3" t="s">
        <v>35</v>
      </c>
      <c r="G17" s="39" t="s">
        <v>165</v>
      </c>
      <c r="H17" s="42">
        <v>91.1</v>
      </c>
      <c r="I17" s="42">
        <v>98.4</v>
      </c>
      <c r="L17" s="17">
        <f t="shared" si="5"/>
        <v>-8</v>
      </c>
      <c r="M17" s="13">
        <f t="shared" si="6"/>
        <v>-0.6999999999999886</v>
      </c>
      <c r="O17" s="42">
        <v>99.3</v>
      </c>
      <c r="P17" s="42">
        <v>101.2</v>
      </c>
      <c r="R17" s="40">
        <v>2</v>
      </c>
      <c r="S17" s="13">
        <f t="shared" si="7"/>
        <v>0.20000000000000284</v>
      </c>
      <c r="T17" s="13">
        <f t="shared" si="8"/>
        <v>2.1000000000000085</v>
      </c>
      <c r="V17" s="16">
        <f t="shared" si="0"/>
        <v>93.2</v>
      </c>
      <c r="W17" s="16">
        <f t="shared" si="1"/>
        <v>93.2</v>
      </c>
      <c r="X17" s="15">
        <f t="shared" si="2"/>
        <v>93.2</v>
      </c>
      <c r="Y17" s="16">
        <f t="shared" si="9"/>
        <v>98.60000000000001</v>
      </c>
      <c r="Z17" s="16">
        <f t="shared" si="10"/>
        <v>98.60000000000001</v>
      </c>
      <c r="AA17" s="15">
        <f t="shared" si="11"/>
        <v>100.60000000000001</v>
      </c>
      <c r="AG17" s="3">
        <f t="shared" si="3"/>
        <v>7.400000000000006</v>
      </c>
      <c r="AH17" s="3">
        <f t="shared" si="4"/>
        <v>7.400000000000006</v>
      </c>
      <c r="AI17" s="40">
        <v>7.5</v>
      </c>
      <c r="AJ17" s="18"/>
    </row>
    <row r="18" spans="1:35" ht="15">
      <c r="A18" s="40">
        <v>99.1</v>
      </c>
      <c r="B18" s="3">
        <v>14</v>
      </c>
      <c r="D18" s="33" t="s">
        <v>166</v>
      </c>
      <c r="E18" s="38">
        <v>0.3125</v>
      </c>
      <c r="F18" s="3" t="s">
        <v>36</v>
      </c>
      <c r="G18" s="39" t="s">
        <v>137</v>
      </c>
      <c r="H18" s="42">
        <v>91.1</v>
      </c>
      <c r="I18" s="42">
        <v>98.4</v>
      </c>
      <c r="J18" s="65"/>
      <c r="K18" s="40">
        <v>2</v>
      </c>
      <c r="L18" s="17">
        <f t="shared" si="5"/>
        <v>-8</v>
      </c>
      <c r="M18" s="13">
        <f t="shared" si="6"/>
        <v>-0.6999999999999886</v>
      </c>
      <c r="O18" s="42">
        <v>93.3</v>
      </c>
      <c r="P18" s="42">
        <v>106.1</v>
      </c>
      <c r="S18" s="13">
        <f t="shared" si="7"/>
        <v>-5.799999999999997</v>
      </c>
      <c r="T18" s="13">
        <f t="shared" si="8"/>
        <v>7</v>
      </c>
      <c r="V18" s="16">
        <f t="shared" si="0"/>
        <v>98.1</v>
      </c>
      <c r="W18" s="16">
        <f t="shared" si="1"/>
        <v>98.1</v>
      </c>
      <c r="X18" s="15">
        <f t="shared" si="2"/>
        <v>100.1</v>
      </c>
      <c r="Y18" s="16">
        <f t="shared" si="9"/>
        <v>92.60000000000001</v>
      </c>
      <c r="Z18" s="16">
        <f t="shared" si="10"/>
        <v>92.60000000000001</v>
      </c>
      <c r="AA18" s="15">
        <f t="shared" si="11"/>
        <v>92.60000000000001</v>
      </c>
      <c r="AG18" s="3">
        <f t="shared" si="3"/>
        <v>-7.499999999999986</v>
      </c>
      <c r="AH18" s="3">
        <f t="shared" si="4"/>
        <v>-7.499999999999986</v>
      </c>
      <c r="AI18" s="40">
        <v>-7.5</v>
      </c>
    </row>
    <row r="19" spans="1:35" ht="15">
      <c r="A19" s="40">
        <v>99.6</v>
      </c>
      <c r="B19" s="3">
        <v>15</v>
      </c>
      <c r="D19" s="33" t="s">
        <v>167</v>
      </c>
      <c r="E19" s="38">
        <v>0.3333333333333333</v>
      </c>
      <c r="F19" s="3" t="s">
        <v>37</v>
      </c>
      <c r="G19" s="39" t="s">
        <v>168</v>
      </c>
      <c r="H19" s="42">
        <v>95.8</v>
      </c>
      <c r="I19" s="42">
        <v>100.8</v>
      </c>
      <c r="L19" s="17">
        <f t="shared" si="5"/>
        <v>-3.799999999999997</v>
      </c>
      <c r="M19" s="13">
        <f t="shared" si="6"/>
        <v>1.2000000000000028</v>
      </c>
      <c r="O19" s="42">
        <v>97.3</v>
      </c>
      <c r="P19" s="42">
        <v>92.2</v>
      </c>
      <c r="R19" s="40">
        <v>2</v>
      </c>
      <c r="S19" s="13">
        <f t="shared" si="7"/>
        <v>-2.299999999999997</v>
      </c>
      <c r="T19" s="13">
        <f t="shared" si="8"/>
        <v>-7.3999999999999915</v>
      </c>
      <c r="V19" s="16">
        <f t="shared" si="0"/>
        <v>88.4</v>
      </c>
      <c r="W19" s="16">
        <f t="shared" si="1"/>
        <v>88.4</v>
      </c>
      <c r="X19" s="15">
        <f t="shared" si="2"/>
        <v>88.4</v>
      </c>
      <c r="Y19" s="16">
        <f t="shared" si="9"/>
        <v>98.5</v>
      </c>
      <c r="Z19" s="16">
        <f t="shared" si="10"/>
        <v>98.5</v>
      </c>
      <c r="AA19" s="15">
        <f t="shared" si="11"/>
        <v>100.5</v>
      </c>
      <c r="AG19" s="3">
        <f t="shared" si="3"/>
        <v>12.099999999999994</v>
      </c>
      <c r="AH19" s="3">
        <f t="shared" si="4"/>
        <v>12.099999999999994</v>
      </c>
      <c r="AI19" s="40">
        <v>11.5</v>
      </c>
    </row>
    <row r="20" spans="1:35" ht="15">
      <c r="A20" s="40">
        <v>99.6</v>
      </c>
      <c r="B20" s="3">
        <v>16</v>
      </c>
      <c r="C20" s="3" t="s">
        <v>259</v>
      </c>
      <c r="D20" s="33" t="s">
        <v>169</v>
      </c>
      <c r="E20" s="38">
        <v>0.3125</v>
      </c>
      <c r="F20" s="3" t="s">
        <v>29</v>
      </c>
      <c r="G20" s="39" t="s">
        <v>170</v>
      </c>
      <c r="H20" s="42">
        <v>95.8</v>
      </c>
      <c r="I20" s="42">
        <v>100.8</v>
      </c>
      <c r="L20" s="17">
        <f t="shared" si="5"/>
        <v>-3.799999999999997</v>
      </c>
      <c r="M20" s="13">
        <f t="shared" si="6"/>
        <v>1.2000000000000028</v>
      </c>
      <c r="O20" s="42">
        <v>108.9</v>
      </c>
      <c r="P20" s="42">
        <v>98.5</v>
      </c>
      <c r="R20" s="40">
        <v>2</v>
      </c>
      <c r="S20" s="13">
        <f t="shared" si="7"/>
        <v>9.300000000000011</v>
      </c>
      <c r="T20" s="13">
        <f t="shared" si="8"/>
        <v>-1.0999999999999943</v>
      </c>
      <c r="V20" s="16">
        <f t="shared" si="0"/>
        <v>94.7</v>
      </c>
      <c r="W20" s="16">
        <f t="shared" si="1"/>
        <v>94.7</v>
      </c>
      <c r="X20" s="15">
        <f t="shared" si="2"/>
        <v>94.7</v>
      </c>
      <c r="Y20" s="16">
        <f t="shared" si="9"/>
        <v>110.10000000000001</v>
      </c>
      <c r="Z20" s="16">
        <f t="shared" si="10"/>
        <v>110.10000000000001</v>
      </c>
      <c r="AA20" s="15">
        <f t="shared" si="11"/>
        <v>112.10000000000001</v>
      </c>
      <c r="AG20" s="3">
        <f t="shared" si="3"/>
        <v>17.400000000000006</v>
      </c>
      <c r="AH20" s="3">
        <f t="shared" si="4"/>
        <v>17.400000000000006</v>
      </c>
      <c r="AI20" s="40">
        <v>17.5</v>
      </c>
    </row>
    <row r="21" spans="1:35" ht="15">
      <c r="A21" s="40">
        <v>99.6</v>
      </c>
      <c r="B21" s="3">
        <v>17</v>
      </c>
      <c r="D21" s="33" t="s">
        <v>171</v>
      </c>
      <c r="E21" s="38">
        <v>0.3333333333333333</v>
      </c>
      <c r="F21" s="3" t="s">
        <v>38</v>
      </c>
      <c r="G21" s="39" t="s">
        <v>172</v>
      </c>
      <c r="H21" s="42">
        <v>95.8</v>
      </c>
      <c r="I21" s="42">
        <v>100.8</v>
      </c>
      <c r="L21" s="17">
        <f t="shared" si="5"/>
        <v>-3.799999999999997</v>
      </c>
      <c r="M21" s="13">
        <f t="shared" si="6"/>
        <v>1.2000000000000028</v>
      </c>
      <c r="O21" s="42">
        <v>89.7</v>
      </c>
      <c r="P21" s="42">
        <v>95.3</v>
      </c>
      <c r="R21" s="40">
        <v>2</v>
      </c>
      <c r="S21" s="13">
        <f t="shared" si="7"/>
        <v>-9.899999999999991</v>
      </c>
      <c r="T21" s="13">
        <f t="shared" si="8"/>
        <v>-4.299999999999997</v>
      </c>
      <c r="V21" s="16">
        <f t="shared" si="0"/>
        <v>91.5</v>
      </c>
      <c r="W21" s="16">
        <f t="shared" si="1"/>
        <v>91.5</v>
      </c>
      <c r="X21" s="15">
        <f t="shared" si="2"/>
        <v>91.5</v>
      </c>
      <c r="Y21" s="16">
        <f t="shared" si="9"/>
        <v>90.9</v>
      </c>
      <c r="Z21" s="16">
        <f t="shared" si="10"/>
        <v>90.9</v>
      </c>
      <c r="AA21" s="15">
        <f t="shared" si="11"/>
        <v>92.9</v>
      </c>
      <c r="AG21" s="3">
        <f t="shared" si="3"/>
        <v>1.4000000000000057</v>
      </c>
      <c r="AH21" s="3">
        <f t="shared" si="4"/>
        <v>1.4000000000000057</v>
      </c>
      <c r="AI21" s="40">
        <v>1.5</v>
      </c>
    </row>
    <row r="22" spans="1:35" ht="15">
      <c r="A22" s="40">
        <v>99.6</v>
      </c>
      <c r="B22" s="3">
        <v>18</v>
      </c>
      <c r="D22" s="33" t="s">
        <v>173</v>
      </c>
      <c r="E22" s="38">
        <v>0.3125</v>
      </c>
      <c r="F22" s="3" t="s">
        <v>29</v>
      </c>
      <c r="G22" s="39" t="s">
        <v>136</v>
      </c>
      <c r="H22" s="42">
        <v>95.8</v>
      </c>
      <c r="I22" s="42">
        <v>100.8</v>
      </c>
      <c r="K22" s="40">
        <v>2</v>
      </c>
      <c r="L22" s="17">
        <f t="shared" si="5"/>
        <v>-3.799999999999997</v>
      </c>
      <c r="M22" s="13">
        <f t="shared" si="6"/>
        <v>1.2000000000000028</v>
      </c>
      <c r="O22" s="42">
        <v>97.1</v>
      </c>
      <c r="P22" s="42">
        <v>97</v>
      </c>
      <c r="S22" s="13">
        <f t="shared" si="7"/>
        <v>-2.5</v>
      </c>
      <c r="T22" s="13">
        <f t="shared" si="8"/>
        <v>-2.5999999999999943</v>
      </c>
      <c r="V22" s="16">
        <f t="shared" si="0"/>
        <v>93.2</v>
      </c>
      <c r="W22" s="16">
        <f t="shared" si="1"/>
        <v>93.2</v>
      </c>
      <c r="X22" s="15">
        <f t="shared" si="2"/>
        <v>95.2</v>
      </c>
      <c r="Y22" s="16">
        <f t="shared" si="9"/>
        <v>98.3</v>
      </c>
      <c r="Z22" s="16">
        <f t="shared" si="10"/>
        <v>98.3</v>
      </c>
      <c r="AA22" s="15">
        <f t="shared" si="11"/>
        <v>98.3</v>
      </c>
      <c r="AG22" s="3">
        <f t="shared" si="3"/>
        <v>3.0999999999999943</v>
      </c>
      <c r="AH22" s="3">
        <f t="shared" si="4"/>
        <v>3.0999999999999943</v>
      </c>
      <c r="AI22" s="40">
        <v>3.5</v>
      </c>
    </row>
    <row r="23" spans="1:35" ht="15">
      <c r="A23" s="40">
        <v>99.6</v>
      </c>
      <c r="B23" s="3">
        <v>19</v>
      </c>
      <c r="D23" s="33" t="s">
        <v>174</v>
      </c>
      <c r="E23" s="38">
        <v>0.3125</v>
      </c>
      <c r="F23" s="3" t="s">
        <v>29</v>
      </c>
      <c r="G23" s="39" t="s">
        <v>124</v>
      </c>
      <c r="H23" s="42">
        <v>95.8</v>
      </c>
      <c r="I23" s="42">
        <v>100.8</v>
      </c>
      <c r="K23" s="40">
        <v>2</v>
      </c>
      <c r="L23" s="17">
        <f t="shared" si="5"/>
        <v>-3.799999999999997</v>
      </c>
      <c r="M23" s="13">
        <f t="shared" si="6"/>
        <v>1.2000000000000028</v>
      </c>
      <c r="O23" s="42">
        <v>101.7</v>
      </c>
      <c r="P23" s="42">
        <v>102</v>
      </c>
      <c r="S23" s="13">
        <f t="shared" si="7"/>
        <v>2.1000000000000085</v>
      </c>
      <c r="T23" s="13">
        <f t="shared" si="8"/>
        <v>2.4000000000000057</v>
      </c>
      <c r="V23" s="16">
        <f t="shared" si="0"/>
        <v>98.2</v>
      </c>
      <c r="W23" s="16">
        <f t="shared" si="1"/>
        <v>98.2</v>
      </c>
      <c r="X23" s="15">
        <f t="shared" si="2"/>
        <v>100.2</v>
      </c>
      <c r="Y23" s="16">
        <f t="shared" si="9"/>
        <v>102.9</v>
      </c>
      <c r="Z23" s="16">
        <f t="shared" si="10"/>
        <v>102.9</v>
      </c>
      <c r="AA23" s="15">
        <f t="shared" si="11"/>
        <v>102.9</v>
      </c>
      <c r="AG23" s="3">
        <f t="shared" si="3"/>
        <v>2.700000000000003</v>
      </c>
      <c r="AH23" s="3">
        <f t="shared" si="4"/>
        <v>2.700000000000003</v>
      </c>
      <c r="AI23" s="40">
        <v>2.5</v>
      </c>
    </row>
    <row r="24" spans="1:35" ht="15">
      <c r="A24" s="40">
        <v>99.6</v>
      </c>
      <c r="B24" s="3">
        <v>20</v>
      </c>
      <c r="C24" s="3" t="s">
        <v>260</v>
      </c>
      <c r="D24" s="33" t="s">
        <v>175</v>
      </c>
      <c r="E24" s="38">
        <v>0.3333333333333333</v>
      </c>
      <c r="F24" s="3" t="s">
        <v>39</v>
      </c>
      <c r="G24" s="39" t="s">
        <v>127</v>
      </c>
      <c r="H24" s="42">
        <v>95.8</v>
      </c>
      <c r="I24" s="42">
        <v>100.8</v>
      </c>
      <c r="K24" s="40">
        <v>2</v>
      </c>
      <c r="L24" s="17">
        <f t="shared" si="5"/>
        <v>-3.799999999999997</v>
      </c>
      <c r="M24" s="13">
        <f t="shared" si="6"/>
        <v>1.2000000000000028</v>
      </c>
      <c r="O24" s="42">
        <v>105</v>
      </c>
      <c r="P24" s="42">
        <v>103.1</v>
      </c>
      <c r="S24" s="13">
        <f t="shared" si="7"/>
        <v>5.400000000000006</v>
      </c>
      <c r="T24" s="13">
        <f t="shared" si="8"/>
        <v>3.5</v>
      </c>
      <c r="V24" s="16">
        <f t="shared" si="0"/>
        <v>99.3</v>
      </c>
      <c r="W24" s="16">
        <f t="shared" si="1"/>
        <v>99.3</v>
      </c>
      <c r="X24" s="15">
        <f t="shared" si="2"/>
        <v>101.3</v>
      </c>
      <c r="Y24" s="16">
        <f t="shared" si="9"/>
        <v>106.2</v>
      </c>
      <c r="Z24" s="16">
        <f t="shared" si="10"/>
        <v>106.2</v>
      </c>
      <c r="AA24" s="15">
        <f t="shared" si="11"/>
        <v>106.2</v>
      </c>
      <c r="AG24" s="3">
        <f t="shared" si="3"/>
        <v>4.900000000000006</v>
      </c>
      <c r="AH24" s="3">
        <f t="shared" si="4"/>
        <v>4.900000000000006</v>
      </c>
      <c r="AI24" s="40">
        <v>5.5</v>
      </c>
    </row>
    <row r="25" spans="1:35" ht="15">
      <c r="A25" s="40">
        <v>99.6</v>
      </c>
      <c r="B25" s="3">
        <v>21</v>
      </c>
      <c r="D25" s="33" t="s">
        <v>176</v>
      </c>
      <c r="E25" s="38">
        <v>0.2916666666666667</v>
      </c>
      <c r="F25" s="3" t="s">
        <v>29</v>
      </c>
      <c r="G25" s="39" t="s">
        <v>177</v>
      </c>
      <c r="H25" s="42">
        <v>95.8</v>
      </c>
      <c r="I25" s="42">
        <v>100.8</v>
      </c>
      <c r="L25" s="17">
        <f t="shared" si="5"/>
        <v>-3.799999999999997</v>
      </c>
      <c r="M25" s="13">
        <f t="shared" si="6"/>
        <v>1.2000000000000028</v>
      </c>
      <c r="O25" s="42">
        <v>93.9</v>
      </c>
      <c r="P25" s="42">
        <v>99.3</v>
      </c>
      <c r="R25" s="40">
        <v>2</v>
      </c>
      <c r="S25" s="13">
        <f t="shared" si="7"/>
        <v>-5.699999999999989</v>
      </c>
      <c r="T25" s="13">
        <f t="shared" si="8"/>
        <v>-0.29999999999999716</v>
      </c>
      <c r="V25" s="16">
        <f t="shared" si="0"/>
        <v>95.5</v>
      </c>
      <c r="W25" s="16">
        <f t="shared" si="1"/>
        <v>95.5</v>
      </c>
      <c r="X25" s="15">
        <f t="shared" si="2"/>
        <v>95.5</v>
      </c>
      <c r="Y25" s="16">
        <f t="shared" si="9"/>
        <v>95.10000000000001</v>
      </c>
      <c r="Z25" s="16">
        <f t="shared" si="10"/>
        <v>95.10000000000001</v>
      </c>
      <c r="AA25" s="15">
        <f t="shared" si="11"/>
        <v>97.10000000000001</v>
      </c>
      <c r="AG25" s="3">
        <f t="shared" si="3"/>
        <v>1.6000000000000085</v>
      </c>
      <c r="AH25" s="3">
        <f t="shared" si="4"/>
        <v>1.6000000000000085</v>
      </c>
      <c r="AI25" s="40">
        <v>1.5</v>
      </c>
    </row>
    <row r="26" spans="1:35" ht="15">
      <c r="A26" s="40">
        <v>99.6</v>
      </c>
      <c r="B26" s="3">
        <v>22</v>
      </c>
      <c r="D26" s="33" t="s">
        <v>178</v>
      </c>
      <c r="E26" s="38">
        <v>0.3125</v>
      </c>
      <c r="F26" s="3" t="s">
        <v>40</v>
      </c>
      <c r="G26" s="39" t="s">
        <v>119</v>
      </c>
      <c r="H26" s="42">
        <v>95.8</v>
      </c>
      <c r="I26" s="42">
        <v>100.8</v>
      </c>
      <c r="K26" s="40">
        <v>2</v>
      </c>
      <c r="L26" s="17">
        <f t="shared" si="5"/>
        <v>-3.799999999999997</v>
      </c>
      <c r="M26" s="13">
        <f t="shared" si="6"/>
        <v>1.2000000000000028</v>
      </c>
      <c r="O26" s="42">
        <v>104.4</v>
      </c>
      <c r="P26" s="42">
        <v>95.9</v>
      </c>
      <c r="S26" s="13">
        <f t="shared" si="7"/>
        <v>4.800000000000011</v>
      </c>
      <c r="T26" s="13">
        <f t="shared" si="8"/>
        <v>-3.6999999999999886</v>
      </c>
      <c r="V26" s="16">
        <f t="shared" si="0"/>
        <v>92.10000000000001</v>
      </c>
      <c r="W26" s="16">
        <f t="shared" si="1"/>
        <v>92.10000000000001</v>
      </c>
      <c r="X26" s="15">
        <f t="shared" si="2"/>
        <v>94.10000000000001</v>
      </c>
      <c r="Y26" s="16">
        <f t="shared" si="9"/>
        <v>105.60000000000001</v>
      </c>
      <c r="Z26" s="16">
        <f t="shared" si="10"/>
        <v>105.60000000000001</v>
      </c>
      <c r="AA26" s="15">
        <f t="shared" si="11"/>
        <v>105.60000000000001</v>
      </c>
      <c r="AG26" s="3">
        <f t="shared" si="3"/>
        <v>11.5</v>
      </c>
      <c r="AH26" s="3">
        <f t="shared" si="4"/>
        <v>11.5</v>
      </c>
      <c r="AI26" s="40">
        <v>11.5</v>
      </c>
    </row>
    <row r="27" spans="1:35" ht="15">
      <c r="A27" s="40">
        <v>100</v>
      </c>
      <c r="B27" s="3">
        <v>23</v>
      </c>
      <c r="D27" s="33" t="s">
        <v>179</v>
      </c>
      <c r="E27" s="38">
        <v>0.3333333333333333</v>
      </c>
      <c r="F27" s="3" t="s">
        <v>29</v>
      </c>
      <c r="G27" s="39" t="s">
        <v>180</v>
      </c>
      <c r="H27" s="42">
        <v>93.4</v>
      </c>
      <c r="I27" s="42">
        <v>99.1</v>
      </c>
      <c r="L27" s="17">
        <f t="shared" si="5"/>
        <v>-6.599999999999994</v>
      </c>
      <c r="M27" s="13">
        <f t="shared" si="6"/>
        <v>-0.9000000000000057</v>
      </c>
      <c r="O27" s="42">
        <v>101.2</v>
      </c>
      <c r="P27" s="42">
        <v>99.1</v>
      </c>
      <c r="R27" s="40">
        <v>2</v>
      </c>
      <c r="S27" s="13">
        <f t="shared" si="7"/>
        <v>1.2000000000000028</v>
      </c>
      <c r="T27" s="13">
        <f t="shared" si="8"/>
        <v>-0.9000000000000057</v>
      </c>
      <c r="V27" s="16">
        <f t="shared" si="0"/>
        <v>92.5</v>
      </c>
      <c r="W27" s="16">
        <f t="shared" si="1"/>
        <v>92.5</v>
      </c>
      <c r="X27" s="15">
        <f t="shared" si="2"/>
        <v>92.5</v>
      </c>
      <c r="Y27" s="16">
        <f t="shared" si="9"/>
        <v>100.3</v>
      </c>
      <c r="Z27" s="16">
        <f t="shared" si="10"/>
        <v>100.3</v>
      </c>
      <c r="AA27" s="15">
        <f t="shared" si="11"/>
        <v>102.3</v>
      </c>
      <c r="AG27" s="3">
        <f t="shared" si="3"/>
        <v>9.799999999999997</v>
      </c>
      <c r="AH27" s="3">
        <f t="shared" si="4"/>
        <v>9.799999999999997</v>
      </c>
      <c r="AI27" s="40">
        <v>9.5</v>
      </c>
    </row>
    <row r="28" spans="1:35" ht="15">
      <c r="A28" s="40">
        <v>100</v>
      </c>
      <c r="B28" s="3">
        <v>24</v>
      </c>
      <c r="C28" s="3" t="s">
        <v>259</v>
      </c>
      <c r="D28" s="33" t="s">
        <v>181</v>
      </c>
      <c r="E28" s="38">
        <v>0.3333333333333333</v>
      </c>
      <c r="F28" s="3" t="s">
        <v>29</v>
      </c>
      <c r="G28" s="39" t="s">
        <v>182</v>
      </c>
      <c r="H28" s="42">
        <v>93.4</v>
      </c>
      <c r="I28" s="42">
        <v>99.1</v>
      </c>
      <c r="L28" s="17">
        <f t="shared" si="5"/>
        <v>-6.599999999999994</v>
      </c>
      <c r="M28" s="13">
        <f t="shared" si="6"/>
        <v>-0.9000000000000057</v>
      </c>
      <c r="O28" s="42">
        <v>100</v>
      </c>
      <c r="P28" s="42">
        <v>93.1</v>
      </c>
      <c r="R28" s="40">
        <v>2</v>
      </c>
      <c r="S28" s="13">
        <f t="shared" si="7"/>
        <v>0</v>
      </c>
      <c r="T28" s="13">
        <f t="shared" si="8"/>
        <v>-6.900000000000006</v>
      </c>
      <c r="V28" s="16">
        <f t="shared" si="0"/>
        <v>86.5</v>
      </c>
      <c r="W28" s="16">
        <f t="shared" si="1"/>
        <v>86.5</v>
      </c>
      <c r="X28" s="15">
        <f t="shared" si="2"/>
        <v>86.5</v>
      </c>
      <c r="Y28" s="16">
        <f t="shared" si="9"/>
        <v>99.1</v>
      </c>
      <c r="Z28" s="16">
        <f t="shared" si="10"/>
        <v>99.1</v>
      </c>
      <c r="AA28" s="15">
        <f t="shared" si="11"/>
        <v>101.1</v>
      </c>
      <c r="AD28" s="40">
        <v>1</v>
      </c>
      <c r="AG28" s="3">
        <f t="shared" si="3"/>
        <v>14.599999999999994</v>
      </c>
      <c r="AH28" s="3">
        <f t="shared" si="4"/>
        <v>15.599999999999994</v>
      </c>
      <c r="AI28" s="40">
        <v>15.5</v>
      </c>
    </row>
    <row r="29" spans="1:35" ht="15">
      <c r="A29" s="40">
        <v>100</v>
      </c>
      <c r="B29" s="3">
        <v>25</v>
      </c>
      <c r="D29" s="33" t="s">
        <v>183</v>
      </c>
      <c r="E29" s="38">
        <v>0.3125</v>
      </c>
      <c r="F29" s="3" t="s">
        <v>41</v>
      </c>
      <c r="G29" s="39" t="s">
        <v>184</v>
      </c>
      <c r="H29" s="42">
        <v>93.4</v>
      </c>
      <c r="I29" s="42">
        <v>99.1</v>
      </c>
      <c r="L29" s="17">
        <f t="shared" si="5"/>
        <v>-6.599999999999994</v>
      </c>
      <c r="M29" s="13">
        <f t="shared" si="6"/>
        <v>-0.9000000000000057</v>
      </c>
      <c r="O29" s="42">
        <v>103.5</v>
      </c>
      <c r="P29" s="42">
        <v>107.7</v>
      </c>
      <c r="R29" s="40">
        <v>2</v>
      </c>
      <c r="S29" s="13">
        <f t="shared" si="7"/>
        <v>3.5</v>
      </c>
      <c r="T29" s="13">
        <f t="shared" si="8"/>
        <v>7.700000000000003</v>
      </c>
      <c r="V29" s="16">
        <f t="shared" si="0"/>
        <v>101.10000000000001</v>
      </c>
      <c r="W29" s="16">
        <f t="shared" si="1"/>
        <v>101.10000000000001</v>
      </c>
      <c r="X29" s="15">
        <f t="shared" si="2"/>
        <v>101.10000000000001</v>
      </c>
      <c r="Y29" s="16">
        <f t="shared" si="9"/>
        <v>102.6</v>
      </c>
      <c r="Z29" s="16">
        <f t="shared" si="10"/>
        <v>102.6</v>
      </c>
      <c r="AA29" s="15">
        <f t="shared" si="11"/>
        <v>104.6</v>
      </c>
      <c r="AG29" s="3">
        <f>AA29-X29</f>
        <v>3.499999999999986</v>
      </c>
      <c r="AH29" s="3">
        <f>AA29-X29-AC29+AD29</f>
        <v>3.499999999999986</v>
      </c>
      <c r="AI29" s="40">
        <v>3.5</v>
      </c>
    </row>
    <row r="30" spans="1:35" ht="15">
      <c r="A30" s="40">
        <v>100</v>
      </c>
      <c r="B30" s="3">
        <v>26</v>
      </c>
      <c r="D30" s="33" t="s">
        <v>185</v>
      </c>
      <c r="E30" s="38">
        <v>0.3125</v>
      </c>
      <c r="F30" s="3" t="s">
        <v>29</v>
      </c>
      <c r="G30" s="39" t="s">
        <v>131</v>
      </c>
      <c r="H30" s="42">
        <v>93.4</v>
      </c>
      <c r="I30" s="42">
        <v>99.1</v>
      </c>
      <c r="K30" s="40">
        <v>2</v>
      </c>
      <c r="L30" s="17">
        <f t="shared" si="5"/>
        <v>-6.599999999999994</v>
      </c>
      <c r="M30" s="13">
        <f t="shared" si="6"/>
        <v>-0.9000000000000057</v>
      </c>
      <c r="O30" s="42">
        <v>108.9</v>
      </c>
      <c r="P30" s="42">
        <v>99.4</v>
      </c>
      <c r="S30" s="13">
        <f t="shared" si="7"/>
        <v>8.900000000000006</v>
      </c>
      <c r="T30" s="13">
        <f t="shared" si="8"/>
        <v>-0.5999999999999943</v>
      </c>
      <c r="V30" s="16">
        <f t="shared" si="0"/>
        <v>92.80000000000001</v>
      </c>
      <c r="W30" s="16">
        <f t="shared" si="1"/>
        <v>92.80000000000001</v>
      </c>
      <c r="X30" s="15">
        <f t="shared" si="2"/>
        <v>94.80000000000001</v>
      </c>
      <c r="Y30" s="16">
        <f t="shared" si="9"/>
        <v>108</v>
      </c>
      <c r="Z30" s="16">
        <f t="shared" si="10"/>
        <v>108</v>
      </c>
      <c r="AA30" s="15">
        <f t="shared" si="11"/>
        <v>108</v>
      </c>
      <c r="AG30" s="3">
        <f>AA30-X30</f>
        <v>13.199999999999989</v>
      </c>
      <c r="AH30" s="3">
        <f>AA30-X30-AC30+AD30</f>
        <v>13.199999999999989</v>
      </c>
      <c r="AI30" s="40">
        <v>13.5</v>
      </c>
    </row>
    <row r="31" spans="1:35" ht="15">
      <c r="A31" s="40">
        <v>100.2</v>
      </c>
      <c r="B31" s="3">
        <v>27</v>
      </c>
      <c r="C31" s="3" t="s">
        <v>259</v>
      </c>
      <c r="D31" s="33" t="s">
        <v>186</v>
      </c>
      <c r="E31" s="38">
        <v>0.3333333333333333</v>
      </c>
      <c r="F31" s="3" t="s">
        <v>42</v>
      </c>
      <c r="G31" s="39" t="s">
        <v>132</v>
      </c>
      <c r="H31" s="42">
        <v>93.7</v>
      </c>
      <c r="I31" s="42">
        <v>99.3</v>
      </c>
      <c r="K31" s="40">
        <v>1</v>
      </c>
      <c r="L31" s="17">
        <f t="shared" si="5"/>
        <v>-6.5</v>
      </c>
      <c r="M31" s="13">
        <f t="shared" si="6"/>
        <v>-0.9000000000000057</v>
      </c>
      <c r="O31" s="42">
        <v>110.4</v>
      </c>
      <c r="P31" s="42">
        <v>103</v>
      </c>
      <c r="S31" s="13">
        <f t="shared" si="7"/>
        <v>10.200000000000003</v>
      </c>
      <c r="T31" s="13">
        <f t="shared" si="8"/>
        <v>2.799999999999997</v>
      </c>
      <c r="V31" s="16">
        <f t="shared" si="0"/>
        <v>96.5</v>
      </c>
      <c r="W31" s="16">
        <f t="shared" si="1"/>
        <v>96.5</v>
      </c>
      <c r="X31" s="15">
        <f t="shared" si="2"/>
        <v>97.5</v>
      </c>
      <c r="Y31" s="16">
        <f t="shared" si="9"/>
        <v>109.5</v>
      </c>
      <c r="Z31" s="16">
        <f t="shared" si="10"/>
        <v>109.5</v>
      </c>
      <c r="AA31" s="15">
        <f t="shared" si="11"/>
        <v>109.5</v>
      </c>
      <c r="AD31" s="40">
        <v>1</v>
      </c>
      <c r="AG31" s="3">
        <f aca="true" t="shared" si="12" ref="AG31:AG83">AA31-X31</f>
        <v>12</v>
      </c>
      <c r="AH31" s="3">
        <f aca="true" t="shared" si="13" ref="AH31:AH83">AA31-X31-AC31+AD31</f>
        <v>13</v>
      </c>
      <c r="AI31" s="40">
        <v>12.5</v>
      </c>
    </row>
    <row r="32" spans="1:35" ht="15">
      <c r="A32" s="40">
        <v>100.2</v>
      </c>
      <c r="B32" s="3">
        <v>28</v>
      </c>
      <c r="C32" s="3" t="s">
        <v>260</v>
      </c>
      <c r="D32" s="33" t="s">
        <v>187</v>
      </c>
      <c r="E32" s="38">
        <v>0.3333333333333333</v>
      </c>
      <c r="F32" s="3" t="s">
        <v>29</v>
      </c>
      <c r="G32" s="39" t="s">
        <v>188</v>
      </c>
      <c r="H32" s="42">
        <v>93.7</v>
      </c>
      <c r="I32" s="42">
        <v>99.3</v>
      </c>
      <c r="L32" s="17">
        <f t="shared" si="5"/>
        <v>-6.5</v>
      </c>
      <c r="M32" s="13">
        <f t="shared" si="6"/>
        <v>-0.9000000000000057</v>
      </c>
      <c r="O32" s="42">
        <v>102.6</v>
      </c>
      <c r="P32" s="42">
        <v>100.5</v>
      </c>
      <c r="R32" s="40">
        <v>2</v>
      </c>
      <c r="S32" s="13">
        <f t="shared" si="7"/>
        <v>2.3999999999999915</v>
      </c>
      <c r="T32" s="13">
        <f t="shared" si="8"/>
        <v>0.29999999999999716</v>
      </c>
      <c r="V32" s="16">
        <f t="shared" si="0"/>
        <v>94</v>
      </c>
      <c r="W32" s="16">
        <f t="shared" si="1"/>
        <v>94</v>
      </c>
      <c r="X32" s="15">
        <f t="shared" si="2"/>
        <v>94</v>
      </c>
      <c r="Y32" s="16">
        <f t="shared" si="9"/>
        <v>101.69999999999999</v>
      </c>
      <c r="Z32" s="16">
        <f t="shared" si="10"/>
        <v>101.69999999999999</v>
      </c>
      <c r="AA32" s="15">
        <f t="shared" si="11"/>
        <v>103.69999999999999</v>
      </c>
      <c r="AD32" s="40">
        <v>1</v>
      </c>
      <c r="AG32" s="3">
        <f t="shared" si="12"/>
        <v>9.699999999999989</v>
      </c>
      <c r="AH32" s="3">
        <f t="shared" si="13"/>
        <v>10.699999999999989</v>
      </c>
      <c r="AI32" s="40">
        <v>10.5</v>
      </c>
    </row>
    <row r="33" spans="1:35" ht="15">
      <c r="A33" s="40">
        <v>100.2</v>
      </c>
      <c r="B33" s="3">
        <v>29</v>
      </c>
      <c r="D33" s="33" t="s">
        <v>189</v>
      </c>
      <c r="E33" s="38">
        <v>0.041666666666666664</v>
      </c>
      <c r="F33" s="3" t="s">
        <v>29</v>
      </c>
      <c r="G33" s="39" t="s">
        <v>138</v>
      </c>
      <c r="H33" s="42">
        <v>93.7</v>
      </c>
      <c r="I33" s="42">
        <v>99.3</v>
      </c>
      <c r="K33" s="40">
        <v>1</v>
      </c>
      <c r="L33" s="17">
        <f t="shared" si="5"/>
        <v>-6.5</v>
      </c>
      <c r="M33" s="13">
        <f t="shared" si="6"/>
        <v>-0.9000000000000057</v>
      </c>
      <c r="O33" s="42">
        <v>105.5</v>
      </c>
      <c r="P33" s="42">
        <v>103.9</v>
      </c>
      <c r="S33" s="13">
        <f t="shared" si="7"/>
        <v>5.299999999999997</v>
      </c>
      <c r="T33" s="13">
        <f t="shared" si="8"/>
        <v>3.700000000000003</v>
      </c>
      <c r="V33" s="16">
        <f t="shared" si="0"/>
        <v>97.4</v>
      </c>
      <c r="W33" s="16">
        <f t="shared" si="1"/>
        <v>97.4</v>
      </c>
      <c r="X33" s="15">
        <f t="shared" si="2"/>
        <v>98.4</v>
      </c>
      <c r="Y33" s="16">
        <f t="shared" si="9"/>
        <v>104.6</v>
      </c>
      <c r="Z33" s="16">
        <f t="shared" si="10"/>
        <v>104.6</v>
      </c>
      <c r="AA33" s="15">
        <f t="shared" si="11"/>
        <v>104.6</v>
      </c>
      <c r="AG33" s="3">
        <f t="shared" si="12"/>
        <v>6.199999999999989</v>
      </c>
      <c r="AH33" s="3">
        <f t="shared" si="13"/>
        <v>6.199999999999989</v>
      </c>
      <c r="AI33" s="40">
        <v>6.5</v>
      </c>
    </row>
    <row r="34" spans="1:35" ht="15">
      <c r="A34" s="40">
        <v>100.2</v>
      </c>
      <c r="B34" s="3">
        <v>30</v>
      </c>
      <c r="D34" s="33" t="s">
        <v>190</v>
      </c>
      <c r="E34" s="38">
        <v>0.14583333333333334</v>
      </c>
      <c r="F34" s="3" t="s">
        <v>43</v>
      </c>
      <c r="G34" s="39" t="s">
        <v>191</v>
      </c>
      <c r="H34" s="42">
        <v>93.7</v>
      </c>
      <c r="I34" s="42">
        <v>99.3</v>
      </c>
      <c r="L34" s="17">
        <f t="shared" si="5"/>
        <v>-6.5</v>
      </c>
      <c r="M34" s="13">
        <f t="shared" si="6"/>
        <v>-0.9000000000000057</v>
      </c>
      <c r="O34" s="42">
        <v>108.5</v>
      </c>
      <c r="P34" s="42">
        <v>100.5</v>
      </c>
      <c r="R34" s="40">
        <v>3</v>
      </c>
      <c r="S34" s="13">
        <f t="shared" si="7"/>
        <v>8.299999999999997</v>
      </c>
      <c r="T34" s="13">
        <f t="shared" si="8"/>
        <v>0.29999999999999716</v>
      </c>
      <c r="V34" s="16">
        <f t="shared" si="0"/>
        <v>94</v>
      </c>
      <c r="W34" s="16">
        <f t="shared" si="1"/>
        <v>94</v>
      </c>
      <c r="X34" s="15">
        <f t="shared" si="2"/>
        <v>94</v>
      </c>
      <c r="Y34" s="16">
        <f t="shared" si="9"/>
        <v>107.6</v>
      </c>
      <c r="Z34" s="16">
        <f t="shared" si="10"/>
        <v>107.6</v>
      </c>
      <c r="AA34" s="15">
        <f t="shared" si="11"/>
        <v>110.6</v>
      </c>
      <c r="AG34" s="3">
        <f t="shared" si="12"/>
        <v>16.599999999999994</v>
      </c>
      <c r="AH34" s="3">
        <f t="shared" si="13"/>
        <v>16.599999999999994</v>
      </c>
      <c r="AI34" s="40">
        <v>16.5</v>
      </c>
    </row>
    <row r="35" spans="1:36" ht="15">
      <c r="A35" s="40">
        <v>100</v>
      </c>
      <c r="B35" s="3">
        <v>31</v>
      </c>
      <c r="C35" s="3" t="s">
        <v>259</v>
      </c>
      <c r="D35" s="33" t="s">
        <v>192</v>
      </c>
      <c r="E35" s="38">
        <v>0.5</v>
      </c>
      <c r="F35" s="3" t="s">
        <v>44</v>
      </c>
      <c r="G35" s="39" t="s">
        <v>118</v>
      </c>
      <c r="H35" s="42">
        <v>93.9</v>
      </c>
      <c r="I35" s="42">
        <v>99.3</v>
      </c>
      <c r="K35" s="40">
        <v>2</v>
      </c>
      <c r="L35" s="17">
        <f t="shared" si="5"/>
        <v>-6.099999999999994</v>
      </c>
      <c r="M35" s="13">
        <f t="shared" si="6"/>
        <v>-0.7000000000000028</v>
      </c>
      <c r="O35" s="42">
        <v>100.7</v>
      </c>
      <c r="P35" s="42">
        <v>96.6</v>
      </c>
      <c r="S35" s="13">
        <f t="shared" si="7"/>
        <v>0.7000000000000028</v>
      </c>
      <c r="T35" s="13">
        <f t="shared" si="8"/>
        <v>-3.4000000000000057</v>
      </c>
      <c r="V35" s="16">
        <f t="shared" si="0"/>
        <v>90.5</v>
      </c>
      <c r="W35" s="16">
        <f t="shared" si="1"/>
        <v>90.5</v>
      </c>
      <c r="X35" s="15">
        <f t="shared" si="2"/>
        <v>92.5</v>
      </c>
      <c r="Y35" s="16">
        <f t="shared" si="9"/>
        <v>100</v>
      </c>
      <c r="Z35" s="16">
        <f t="shared" si="10"/>
        <v>100</v>
      </c>
      <c r="AA35" s="15">
        <f t="shared" si="11"/>
        <v>100</v>
      </c>
      <c r="AC35" s="40">
        <v>2</v>
      </c>
      <c r="AE35" s="40" t="s">
        <v>288</v>
      </c>
      <c r="AG35" s="3">
        <f t="shared" si="12"/>
        <v>7.5</v>
      </c>
      <c r="AH35" s="3">
        <f t="shared" si="13"/>
        <v>5.5</v>
      </c>
      <c r="AI35" s="40">
        <v>6.5</v>
      </c>
      <c r="AJ35" s="3" t="s">
        <v>281</v>
      </c>
    </row>
    <row r="36" spans="1:36" ht="15">
      <c r="A36" s="40">
        <v>100</v>
      </c>
      <c r="B36" s="3">
        <v>32</v>
      </c>
      <c r="C36" s="3" t="s">
        <v>261</v>
      </c>
      <c r="D36" s="33" t="s">
        <v>193</v>
      </c>
      <c r="E36" s="38">
        <v>0.4166666666666667</v>
      </c>
      <c r="F36" s="3" t="s">
        <v>45</v>
      </c>
      <c r="G36" s="39" t="s">
        <v>194</v>
      </c>
      <c r="H36" s="42">
        <v>93.9</v>
      </c>
      <c r="I36" s="42">
        <v>99.3</v>
      </c>
      <c r="L36" s="17">
        <f t="shared" si="5"/>
        <v>-6.099999999999994</v>
      </c>
      <c r="M36" s="13">
        <f t="shared" si="6"/>
        <v>-0.7000000000000028</v>
      </c>
      <c r="O36" s="42">
        <v>101</v>
      </c>
      <c r="P36" s="42">
        <v>101.3</v>
      </c>
      <c r="R36" s="40">
        <v>2</v>
      </c>
      <c r="S36" s="13">
        <f t="shared" si="7"/>
        <v>1</v>
      </c>
      <c r="T36" s="13">
        <f t="shared" si="8"/>
        <v>1.2999999999999972</v>
      </c>
      <c r="V36" s="16">
        <f t="shared" si="0"/>
        <v>95.2</v>
      </c>
      <c r="W36" s="16">
        <f t="shared" si="1"/>
        <v>95.2</v>
      </c>
      <c r="X36" s="15">
        <f t="shared" si="2"/>
        <v>95.2</v>
      </c>
      <c r="Y36" s="16">
        <f t="shared" si="9"/>
        <v>100.3</v>
      </c>
      <c r="Z36" s="16">
        <f t="shared" si="10"/>
        <v>100.3</v>
      </c>
      <c r="AA36" s="15">
        <f t="shared" si="11"/>
        <v>102.3</v>
      </c>
      <c r="AG36" s="3">
        <f t="shared" si="12"/>
        <v>7.099999999999994</v>
      </c>
      <c r="AH36" s="3">
        <f t="shared" si="13"/>
        <v>7.099999999999994</v>
      </c>
      <c r="AI36" s="40">
        <v>3.5</v>
      </c>
      <c r="AJ36" s="3" t="s">
        <v>282</v>
      </c>
    </row>
    <row r="37" spans="1:36" ht="15">
      <c r="A37" s="40">
        <v>100</v>
      </c>
      <c r="B37" s="3">
        <v>33</v>
      </c>
      <c r="D37" s="33" t="s">
        <v>195</v>
      </c>
      <c r="E37" s="38">
        <v>0.375</v>
      </c>
      <c r="F37" s="3" t="s">
        <v>46</v>
      </c>
      <c r="G37" s="39" t="s">
        <v>196</v>
      </c>
      <c r="H37" s="42">
        <v>93.9</v>
      </c>
      <c r="I37" s="42">
        <v>99.3</v>
      </c>
      <c r="L37" s="17">
        <f t="shared" si="5"/>
        <v>-6.099999999999994</v>
      </c>
      <c r="M37" s="13">
        <f t="shared" si="6"/>
        <v>-0.7000000000000028</v>
      </c>
      <c r="O37" s="42">
        <v>102.3</v>
      </c>
      <c r="P37" s="42">
        <v>95.6</v>
      </c>
      <c r="R37" s="40">
        <v>2</v>
      </c>
      <c r="S37" s="13">
        <f t="shared" si="7"/>
        <v>2.299999999999997</v>
      </c>
      <c r="T37" s="13">
        <f t="shared" si="8"/>
        <v>-4.400000000000006</v>
      </c>
      <c r="V37" s="16">
        <f t="shared" si="0"/>
        <v>89.5</v>
      </c>
      <c r="W37" s="16">
        <f t="shared" si="1"/>
        <v>89.5</v>
      </c>
      <c r="X37" s="15">
        <f t="shared" si="2"/>
        <v>89.5</v>
      </c>
      <c r="Y37" s="16">
        <f t="shared" si="9"/>
        <v>101.6</v>
      </c>
      <c r="Z37" s="16">
        <f t="shared" si="10"/>
        <v>101.6</v>
      </c>
      <c r="AA37" s="15">
        <f t="shared" si="11"/>
        <v>103.6</v>
      </c>
      <c r="AG37" s="3">
        <f t="shared" si="12"/>
        <v>14.099999999999994</v>
      </c>
      <c r="AH37" s="3">
        <f t="shared" si="13"/>
        <v>14.099999999999994</v>
      </c>
      <c r="AI37" s="40">
        <v>8.5</v>
      </c>
      <c r="AJ37" s="3" t="s">
        <v>283</v>
      </c>
    </row>
    <row r="38" spans="1:36" ht="15">
      <c r="A38" s="40">
        <v>100</v>
      </c>
      <c r="B38" s="3">
        <v>34</v>
      </c>
      <c r="D38" s="33" t="s">
        <v>197</v>
      </c>
      <c r="E38" s="38">
        <v>0.25</v>
      </c>
      <c r="F38" s="3" t="s">
        <v>29</v>
      </c>
      <c r="G38" s="39" t="s">
        <v>198</v>
      </c>
      <c r="H38" s="42">
        <v>93.9</v>
      </c>
      <c r="I38" s="42">
        <v>99.3</v>
      </c>
      <c r="L38" s="17">
        <f t="shared" si="5"/>
        <v>-6.099999999999994</v>
      </c>
      <c r="M38" s="13">
        <f t="shared" si="6"/>
        <v>-0.7000000000000028</v>
      </c>
      <c r="O38" s="42">
        <v>106.1</v>
      </c>
      <c r="P38" s="42">
        <v>100.9</v>
      </c>
      <c r="R38" s="40">
        <v>2</v>
      </c>
      <c r="S38" s="13">
        <f t="shared" si="7"/>
        <v>6.099999999999994</v>
      </c>
      <c r="T38" s="13">
        <f t="shared" si="8"/>
        <v>0.9000000000000057</v>
      </c>
      <c r="V38" s="16">
        <f t="shared" si="0"/>
        <v>94.80000000000001</v>
      </c>
      <c r="W38" s="16">
        <f t="shared" si="1"/>
        <v>94.80000000000001</v>
      </c>
      <c r="X38" s="15">
        <f t="shared" si="2"/>
        <v>94.80000000000001</v>
      </c>
      <c r="Y38" s="16">
        <f t="shared" si="9"/>
        <v>105.39999999999999</v>
      </c>
      <c r="Z38" s="16">
        <f t="shared" si="10"/>
        <v>105.39999999999999</v>
      </c>
      <c r="AA38" s="15">
        <f t="shared" si="11"/>
        <v>107.39999999999999</v>
      </c>
      <c r="AG38" s="3">
        <f t="shared" si="12"/>
        <v>12.59999999999998</v>
      </c>
      <c r="AH38" s="3">
        <v>12.5</v>
      </c>
      <c r="AI38" s="40">
        <v>9.5</v>
      </c>
      <c r="AJ38" s="3" t="s">
        <v>287</v>
      </c>
    </row>
    <row r="39" spans="1:35" ht="15">
      <c r="A39" s="40">
        <v>100</v>
      </c>
      <c r="B39" s="3">
        <v>35</v>
      </c>
      <c r="D39" s="33" t="s">
        <v>199</v>
      </c>
      <c r="E39" s="38">
        <v>0.3125</v>
      </c>
      <c r="F39" s="3" t="s">
        <v>29</v>
      </c>
      <c r="G39" s="39" t="s">
        <v>116</v>
      </c>
      <c r="H39" s="42">
        <v>93.9</v>
      </c>
      <c r="I39" s="42">
        <v>99.3</v>
      </c>
      <c r="K39" s="40">
        <v>2</v>
      </c>
      <c r="L39" s="17">
        <f t="shared" si="5"/>
        <v>-6.099999999999994</v>
      </c>
      <c r="M39" s="13">
        <f t="shared" si="6"/>
        <v>-0.7000000000000028</v>
      </c>
      <c r="O39" s="42">
        <v>93.3</v>
      </c>
      <c r="P39" s="42">
        <v>99.8</v>
      </c>
      <c r="S39" s="13">
        <f t="shared" si="7"/>
        <v>-6.700000000000003</v>
      </c>
      <c r="T39" s="13">
        <f t="shared" si="8"/>
        <v>-0.20000000000000284</v>
      </c>
      <c r="V39" s="16">
        <f t="shared" si="0"/>
        <v>93.7</v>
      </c>
      <c r="W39" s="16">
        <f t="shared" si="1"/>
        <v>93.7</v>
      </c>
      <c r="X39" s="15">
        <f t="shared" si="2"/>
        <v>95.7</v>
      </c>
      <c r="Y39" s="16">
        <f t="shared" si="9"/>
        <v>92.6</v>
      </c>
      <c r="Z39" s="16">
        <f t="shared" si="10"/>
        <v>92.6</v>
      </c>
      <c r="AA39" s="15">
        <f t="shared" si="11"/>
        <v>92.6</v>
      </c>
      <c r="AG39" s="3">
        <f t="shared" si="12"/>
        <v>-3.1000000000000085</v>
      </c>
      <c r="AH39" s="3">
        <f t="shared" si="13"/>
        <v>-3.1000000000000085</v>
      </c>
      <c r="AI39" s="40">
        <v>-1.5</v>
      </c>
    </row>
    <row r="40" spans="1:35" ht="15">
      <c r="A40" s="40">
        <v>100</v>
      </c>
      <c r="B40" s="3">
        <v>36</v>
      </c>
      <c r="D40" s="33" t="s">
        <v>200</v>
      </c>
      <c r="E40" s="38">
        <v>0.3125</v>
      </c>
      <c r="F40" s="3" t="s">
        <v>47</v>
      </c>
      <c r="G40" s="39" t="s">
        <v>87</v>
      </c>
      <c r="H40" s="42">
        <v>93.9</v>
      </c>
      <c r="I40" s="42">
        <v>99.3</v>
      </c>
      <c r="K40" s="40">
        <v>2</v>
      </c>
      <c r="L40" s="17">
        <f t="shared" si="5"/>
        <v>-6.099999999999994</v>
      </c>
      <c r="M40" s="13">
        <f t="shared" si="6"/>
        <v>-0.7000000000000028</v>
      </c>
      <c r="O40" s="42">
        <v>99.2</v>
      </c>
      <c r="P40" s="42">
        <v>100.4</v>
      </c>
      <c r="S40" s="13">
        <f t="shared" si="7"/>
        <v>-0.7999999999999972</v>
      </c>
      <c r="T40" s="13">
        <f t="shared" si="8"/>
        <v>0.4000000000000057</v>
      </c>
      <c r="V40" s="16">
        <f t="shared" si="0"/>
        <v>94.30000000000001</v>
      </c>
      <c r="W40" s="16">
        <f t="shared" si="1"/>
        <v>94.30000000000001</v>
      </c>
      <c r="X40" s="15">
        <f t="shared" si="2"/>
        <v>96.30000000000001</v>
      </c>
      <c r="Y40" s="16">
        <f t="shared" si="9"/>
        <v>98.5</v>
      </c>
      <c r="Z40" s="16">
        <f t="shared" si="10"/>
        <v>98.5</v>
      </c>
      <c r="AA40" s="15">
        <f t="shared" si="11"/>
        <v>98.5</v>
      </c>
      <c r="AG40" s="3">
        <f t="shared" si="12"/>
        <v>2.1999999999999886</v>
      </c>
      <c r="AH40" s="3">
        <f t="shared" si="13"/>
        <v>2.1999999999999886</v>
      </c>
      <c r="AI40" s="40">
        <v>4.5</v>
      </c>
    </row>
    <row r="41" spans="1:35" ht="15">
      <c r="A41" s="40">
        <v>100</v>
      </c>
      <c r="B41" s="3">
        <v>37</v>
      </c>
      <c r="D41" s="33" t="s">
        <v>201</v>
      </c>
      <c r="E41" s="38">
        <v>0.3333333333333333</v>
      </c>
      <c r="F41" s="3" t="s">
        <v>29</v>
      </c>
      <c r="G41" s="39" t="s">
        <v>202</v>
      </c>
      <c r="H41" s="42">
        <v>93.9</v>
      </c>
      <c r="I41" s="42">
        <v>99.3</v>
      </c>
      <c r="L41" s="17">
        <f t="shared" si="5"/>
        <v>-6.099999999999994</v>
      </c>
      <c r="M41" s="13">
        <f t="shared" si="6"/>
        <v>-0.7000000000000028</v>
      </c>
      <c r="O41" s="42">
        <v>102.3</v>
      </c>
      <c r="P41" s="42">
        <v>95.5</v>
      </c>
      <c r="R41" s="40">
        <v>2</v>
      </c>
      <c r="S41" s="13">
        <f t="shared" si="7"/>
        <v>2.299999999999997</v>
      </c>
      <c r="T41" s="13">
        <f t="shared" si="8"/>
        <v>-4.5</v>
      </c>
      <c r="V41" s="16">
        <f t="shared" si="0"/>
        <v>89.4</v>
      </c>
      <c r="W41" s="16">
        <f t="shared" si="1"/>
        <v>89.4</v>
      </c>
      <c r="X41" s="15">
        <f t="shared" si="2"/>
        <v>89.4</v>
      </c>
      <c r="Y41" s="16">
        <f t="shared" si="9"/>
        <v>101.6</v>
      </c>
      <c r="Z41" s="16">
        <f t="shared" si="10"/>
        <v>101.6</v>
      </c>
      <c r="AA41" s="15">
        <f t="shared" si="11"/>
        <v>103.6</v>
      </c>
      <c r="AG41" s="3">
        <f t="shared" si="12"/>
        <v>14.199999999999989</v>
      </c>
      <c r="AH41" s="3">
        <f t="shared" si="13"/>
        <v>14.199999999999989</v>
      </c>
      <c r="AI41" s="40">
        <v>9.5</v>
      </c>
    </row>
    <row r="42" spans="1:35" ht="15">
      <c r="A42" s="40">
        <v>100.4</v>
      </c>
      <c r="B42" s="3">
        <v>38</v>
      </c>
      <c r="D42" s="33" t="s">
        <v>203</v>
      </c>
      <c r="E42" s="38">
        <v>0.2916666666666667</v>
      </c>
      <c r="F42" s="3" t="s">
        <v>31</v>
      </c>
      <c r="G42" s="39" t="s">
        <v>204</v>
      </c>
      <c r="H42" s="42">
        <v>93.4</v>
      </c>
      <c r="I42" s="42">
        <v>101.1</v>
      </c>
      <c r="L42" s="17">
        <f t="shared" si="5"/>
        <v>-7</v>
      </c>
      <c r="M42" s="13">
        <f t="shared" si="6"/>
        <v>0.6999999999999886</v>
      </c>
      <c r="O42" s="42">
        <v>100</v>
      </c>
      <c r="P42" s="42">
        <v>97.8</v>
      </c>
      <c r="R42" s="40">
        <v>2</v>
      </c>
      <c r="S42" s="13">
        <f t="shared" si="7"/>
        <v>-0.4000000000000057</v>
      </c>
      <c r="T42" s="13">
        <f t="shared" si="8"/>
        <v>-2.6000000000000085</v>
      </c>
      <c r="V42" s="16">
        <f t="shared" si="0"/>
        <v>90.8</v>
      </c>
      <c r="W42" s="16">
        <f t="shared" si="1"/>
        <v>90.8</v>
      </c>
      <c r="X42" s="15">
        <f t="shared" si="2"/>
        <v>90.8</v>
      </c>
      <c r="Y42" s="16">
        <f t="shared" si="9"/>
        <v>100.69999999999999</v>
      </c>
      <c r="Z42" s="16">
        <f t="shared" si="10"/>
        <v>100.69999999999999</v>
      </c>
      <c r="AA42" s="15">
        <f t="shared" si="11"/>
        <v>102.69999999999999</v>
      </c>
      <c r="AG42" s="3">
        <f t="shared" si="12"/>
        <v>11.899999999999991</v>
      </c>
      <c r="AH42" s="3">
        <f t="shared" si="13"/>
        <v>11.899999999999991</v>
      </c>
      <c r="AI42" s="40">
        <v>12.5</v>
      </c>
    </row>
    <row r="43" spans="1:35" ht="15">
      <c r="A43" s="40">
        <v>100.4</v>
      </c>
      <c r="B43" s="3">
        <v>39</v>
      </c>
      <c r="C43" s="3" t="s">
        <v>260</v>
      </c>
      <c r="D43" s="33" t="s">
        <v>205</v>
      </c>
      <c r="E43" s="38">
        <v>0.3333333333333333</v>
      </c>
      <c r="F43" s="3" t="s">
        <v>48</v>
      </c>
      <c r="G43" s="39" t="s">
        <v>93</v>
      </c>
      <c r="H43" s="42">
        <v>93.4</v>
      </c>
      <c r="I43" s="42">
        <v>101.1</v>
      </c>
      <c r="K43" s="40">
        <v>2</v>
      </c>
      <c r="L43" s="17">
        <f t="shared" si="5"/>
        <v>-7</v>
      </c>
      <c r="M43" s="13">
        <f t="shared" si="6"/>
        <v>0.6999999999999886</v>
      </c>
      <c r="O43" s="42">
        <v>100.9</v>
      </c>
      <c r="P43" s="42">
        <v>96.9</v>
      </c>
      <c r="S43" s="13">
        <f t="shared" si="7"/>
        <v>0.5</v>
      </c>
      <c r="T43" s="13">
        <f t="shared" si="8"/>
        <v>-3.5</v>
      </c>
      <c r="V43" s="16">
        <f t="shared" si="0"/>
        <v>89.9</v>
      </c>
      <c r="W43" s="16">
        <f t="shared" si="1"/>
        <v>89.9</v>
      </c>
      <c r="X43" s="15">
        <f t="shared" si="2"/>
        <v>91.9</v>
      </c>
      <c r="Y43" s="16">
        <f t="shared" si="9"/>
        <v>101.6</v>
      </c>
      <c r="Z43" s="16">
        <f t="shared" si="10"/>
        <v>101.6</v>
      </c>
      <c r="AA43" s="15">
        <f t="shared" si="11"/>
        <v>101.6</v>
      </c>
      <c r="AD43" s="40">
        <v>2</v>
      </c>
      <c r="AG43" s="3">
        <f t="shared" si="12"/>
        <v>9.699999999999989</v>
      </c>
      <c r="AH43" s="3">
        <f t="shared" si="13"/>
        <v>11.699999999999989</v>
      </c>
      <c r="AI43" s="40">
        <v>10.5</v>
      </c>
    </row>
    <row r="44" spans="1:35" ht="15">
      <c r="A44" s="40">
        <v>100.4</v>
      </c>
      <c r="B44" s="3">
        <v>40</v>
      </c>
      <c r="D44" s="33" t="s">
        <v>206</v>
      </c>
      <c r="E44" s="38">
        <v>0.041666666666666664</v>
      </c>
      <c r="F44" s="3" t="s">
        <v>29</v>
      </c>
      <c r="G44" s="39" t="s">
        <v>90</v>
      </c>
      <c r="H44" s="42">
        <v>93.4</v>
      </c>
      <c r="I44" s="42">
        <v>101.1</v>
      </c>
      <c r="K44" s="40">
        <v>2</v>
      </c>
      <c r="L44" s="17">
        <f t="shared" si="5"/>
        <v>-7</v>
      </c>
      <c r="M44" s="13">
        <f t="shared" si="6"/>
        <v>0.6999999999999886</v>
      </c>
      <c r="O44" s="42">
        <v>95.1</v>
      </c>
      <c r="P44" s="42">
        <v>99.8</v>
      </c>
      <c r="S44" s="13">
        <f t="shared" si="7"/>
        <v>-5.300000000000011</v>
      </c>
      <c r="T44" s="13">
        <f t="shared" si="8"/>
        <v>-0.6000000000000085</v>
      </c>
      <c r="V44" s="16">
        <f t="shared" si="0"/>
        <v>92.8</v>
      </c>
      <c r="W44" s="16">
        <f t="shared" si="1"/>
        <v>92.8</v>
      </c>
      <c r="X44" s="15">
        <f t="shared" si="2"/>
        <v>94.8</v>
      </c>
      <c r="Y44" s="16">
        <f t="shared" si="9"/>
        <v>95.79999999999998</v>
      </c>
      <c r="Z44" s="16">
        <f t="shared" si="10"/>
        <v>95.79999999999998</v>
      </c>
      <c r="AA44" s="15">
        <f t="shared" si="11"/>
        <v>95.79999999999998</v>
      </c>
      <c r="AG44" s="3">
        <f t="shared" si="12"/>
        <v>0.9999999999999858</v>
      </c>
      <c r="AH44" s="3">
        <f t="shared" si="13"/>
        <v>0.9999999999999858</v>
      </c>
      <c r="AI44" s="40">
        <v>1.5</v>
      </c>
    </row>
    <row r="45" spans="1:35" ht="15">
      <c r="A45" s="40">
        <v>100.4</v>
      </c>
      <c r="B45" s="3">
        <v>41</v>
      </c>
      <c r="C45" s="3" t="s">
        <v>261</v>
      </c>
      <c r="D45" s="33" t="s">
        <v>207</v>
      </c>
      <c r="E45" s="38">
        <v>0.125</v>
      </c>
      <c r="F45" s="3" t="s">
        <v>29</v>
      </c>
      <c r="G45" s="39" t="s">
        <v>163</v>
      </c>
      <c r="H45" s="42">
        <v>93.4</v>
      </c>
      <c r="I45" s="42">
        <v>101.1</v>
      </c>
      <c r="L45" s="17">
        <f t="shared" si="5"/>
        <v>-7</v>
      </c>
      <c r="M45" s="13">
        <f t="shared" si="6"/>
        <v>0.6999999999999886</v>
      </c>
      <c r="O45" s="42">
        <v>99</v>
      </c>
      <c r="P45" s="42">
        <v>98.7</v>
      </c>
      <c r="R45" s="40">
        <v>2</v>
      </c>
      <c r="S45" s="13">
        <f t="shared" si="7"/>
        <v>-1.4000000000000057</v>
      </c>
      <c r="T45" s="13">
        <f t="shared" si="8"/>
        <v>-1.7000000000000028</v>
      </c>
      <c r="V45" s="16">
        <f t="shared" si="0"/>
        <v>91.7</v>
      </c>
      <c r="W45" s="16">
        <f t="shared" si="1"/>
        <v>91.7</v>
      </c>
      <c r="X45" s="15">
        <f t="shared" si="2"/>
        <v>91.7</v>
      </c>
      <c r="Y45" s="16">
        <f t="shared" si="9"/>
        <v>99.69999999999999</v>
      </c>
      <c r="Z45" s="16">
        <f t="shared" si="10"/>
        <v>99.69999999999999</v>
      </c>
      <c r="AA45" s="15">
        <f t="shared" si="11"/>
        <v>101.69999999999999</v>
      </c>
      <c r="AG45" s="3">
        <f t="shared" si="12"/>
        <v>9.999999999999986</v>
      </c>
      <c r="AH45" s="3">
        <f t="shared" si="13"/>
        <v>9.999999999999986</v>
      </c>
      <c r="AI45" s="40">
        <v>10.5</v>
      </c>
    </row>
    <row r="46" spans="1:35" ht="15">
      <c r="A46" s="40">
        <v>100.3</v>
      </c>
      <c r="B46" s="3">
        <v>42</v>
      </c>
      <c r="D46" s="33" t="s">
        <v>208</v>
      </c>
      <c r="E46" s="38">
        <v>0.22916666666666666</v>
      </c>
      <c r="F46" s="3" t="s">
        <v>29</v>
      </c>
      <c r="G46" s="39" t="s">
        <v>123</v>
      </c>
      <c r="H46" s="42">
        <v>92.9</v>
      </c>
      <c r="I46" s="42">
        <v>101.9</v>
      </c>
      <c r="K46" s="40">
        <v>1</v>
      </c>
      <c r="L46" s="17">
        <f t="shared" si="5"/>
        <v>-7.3999999999999915</v>
      </c>
      <c r="M46" s="13">
        <f t="shared" si="6"/>
        <v>1.6000000000000085</v>
      </c>
      <c r="O46" s="42">
        <v>101.3</v>
      </c>
      <c r="P46" s="42">
        <v>101</v>
      </c>
      <c r="S46" s="13">
        <f t="shared" si="7"/>
        <v>1</v>
      </c>
      <c r="T46" s="13">
        <f t="shared" si="8"/>
        <v>0.7000000000000028</v>
      </c>
      <c r="V46" s="16">
        <f t="shared" si="0"/>
        <v>93.60000000000001</v>
      </c>
      <c r="W46" s="16">
        <f t="shared" si="1"/>
        <v>93.60000000000001</v>
      </c>
      <c r="X46" s="15">
        <f t="shared" si="2"/>
        <v>94.60000000000001</v>
      </c>
      <c r="Y46" s="16">
        <f t="shared" si="9"/>
        <v>102.9</v>
      </c>
      <c r="Z46" s="16">
        <f t="shared" si="10"/>
        <v>102.9</v>
      </c>
      <c r="AA46" s="15">
        <f t="shared" si="11"/>
        <v>102.9</v>
      </c>
      <c r="AG46" s="3">
        <f t="shared" si="12"/>
        <v>8.299999999999997</v>
      </c>
      <c r="AH46" s="3">
        <f t="shared" si="13"/>
        <v>8.299999999999997</v>
      </c>
      <c r="AI46" s="40">
        <v>7.5</v>
      </c>
    </row>
    <row r="47" spans="1:35" ht="15">
      <c r="A47" s="40">
        <v>100.3</v>
      </c>
      <c r="B47" s="3">
        <v>43</v>
      </c>
      <c r="D47" s="33" t="s">
        <v>209</v>
      </c>
      <c r="E47" s="38">
        <v>0.2916666666666667</v>
      </c>
      <c r="F47" s="3" t="s">
        <v>29</v>
      </c>
      <c r="G47" s="39" t="s">
        <v>210</v>
      </c>
      <c r="H47" s="42">
        <v>92.9</v>
      </c>
      <c r="I47" s="42">
        <v>101.9</v>
      </c>
      <c r="L47" s="17">
        <f t="shared" si="5"/>
        <v>-7.3999999999999915</v>
      </c>
      <c r="M47" s="13">
        <f t="shared" si="6"/>
        <v>1.6000000000000085</v>
      </c>
      <c r="O47" s="42">
        <v>90.5</v>
      </c>
      <c r="P47" s="42">
        <v>103.1</v>
      </c>
      <c r="R47" s="40">
        <v>2</v>
      </c>
      <c r="S47" s="13">
        <f t="shared" si="7"/>
        <v>-9.799999999999997</v>
      </c>
      <c r="T47" s="13">
        <f t="shared" si="8"/>
        <v>2.799999999999997</v>
      </c>
      <c r="V47" s="16">
        <f t="shared" si="0"/>
        <v>95.7</v>
      </c>
      <c r="W47" s="16">
        <f t="shared" si="1"/>
        <v>95.7</v>
      </c>
      <c r="X47" s="15">
        <f t="shared" si="2"/>
        <v>95.7</v>
      </c>
      <c r="Y47" s="16">
        <f t="shared" si="9"/>
        <v>92.10000000000001</v>
      </c>
      <c r="Z47" s="16">
        <f t="shared" si="10"/>
        <v>92.10000000000001</v>
      </c>
      <c r="AA47" s="15">
        <f t="shared" si="11"/>
        <v>94.10000000000001</v>
      </c>
      <c r="AG47" s="3">
        <f t="shared" si="12"/>
        <v>-1.5999999999999943</v>
      </c>
      <c r="AH47" s="3">
        <f t="shared" si="13"/>
        <v>-1.5999999999999943</v>
      </c>
      <c r="AI47" s="40">
        <v>0.5</v>
      </c>
    </row>
    <row r="48" spans="1:35" ht="15">
      <c r="A48" s="40">
        <v>100.3</v>
      </c>
      <c r="B48" s="3">
        <v>44</v>
      </c>
      <c r="D48" s="33" t="s">
        <v>211</v>
      </c>
      <c r="E48" s="38">
        <v>0.3125</v>
      </c>
      <c r="F48" s="3" t="s">
        <v>29</v>
      </c>
      <c r="G48" s="39" t="s">
        <v>125</v>
      </c>
      <c r="H48" s="42">
        <v>92.9</v>
      </c>
      <c r="I48" s="42">
        <v>101.9</v>
      </c>
      <c r="K48" s="40">
        <v>1</v>
      </c>
      <c r="L48" s="17">
        <f t="shared" si="5"/>
        <v>-7.3999999999999915</v>
      </c>
      <c r="M48" s="13">
        <f t="shared" si="6"/>
        <v>1.6000000000000085</v>
      </c>
      <c r="O48" s="42">
        <v>94.2</v>
      </c>
      <c r="P48" s="42">
        <v>99.7</v>
      </c>
      <c r="S48" s="13">
        <f t="shared" si="7"/>
        <v>-6.099999999999994</v>
      </c>
      <c r="T48" s="13">
        <f t="shared" si="8"/>
        <v>-0.5999999999999943</v>
      </c>
      <c r="V48" s="16">
        <f t="shared" si="0"/>
        <v>92.30000000000001</v>
      </c>
      <c r="W48" s="16">
        <f t="shared" si="1"/>
        <v>92.30000000000001</v>
      </c>
      <c r="X48" s="15">
        <f t="shared" si="2"/>
        <v>93.30000000000001</v>
      </c>
      <c r="Y48" s="16">
        <f t="shared" si="9"/>
        <v>95.80000000000001</v>
      </c>
      <c r="Z48" s="16">
        <f t="shared" si="10"/>
        <v>95.80000000000001</v>
      </c>
      <c r="AA48" s="15">
        <f t="shared" si="11"/>
        <v>95.80000000000001</v>
      </c>
      <c r="AG48" s="3">
        <f t="shared" si="12"/>
        <v>2.5</v>
      </c>
      <c r="AH48" s="3">
        <f t="shared" si="13"/>
        <v>2.5</v>
      </c>
      <c r="AI48" s="40">
        <v>4.5</v>
      </c>
    </row>
    <row r="49" spans="1:35" ht="15">
      <c r="A49" s="40">
        <v>100.3</v>
      </c>
      <c r="B49" s="3">
        <v>45</v>
      </c>
      <c r="C49" s="3" t="s">
        <v>261</v>
      </c>
      <c r="D49" s="33" t="s">
        <v>212</v>
      </c>
      <c r="E49" s="38">
        <v>0.2916666666666667</v>
      </c>
      <c r="F49" s="3" t="s">
        <v>29</v>
      </c>
      <c r="G49" s="39" t="s">
        <v>177</v>
      </c>
      <c r="H49" s="42">
        <v>92.9</v>
      </c>
      <c r="I49" s="42">
        <v>101.9</v>
      </c>
      <c r="L49" s="17">
        <f t="shared" si="5"/>
        <v>-7.3999999999999915</v>
      </c>
      <c r="M49" s="13">
        <f t="shared" si="6"/>
        <v>1.6000000000000085</v>
      </c>
      <c r="O49" s="42">
        <v>96</v>
      </c>
      <c r="P49" s="42">
        <v>98.9</v>
      </c>
      <c r="R49" s="40">
        <v>2</v>
      </c>
      <c r="S49" s="13">
        <f t="shared" si="7"/>
        <v>-4.299999999999997</v>
      </c>
      <c r="T49" s="13">
        <f t="shared" si="8"/>
        <v>-1.3999999999999915</v>
      </c>
      <c r="V49" s="16">
        <f t="shared" si="0"/>
        <v>91.50000000000001</v>
      </c>
      <c r="W49" s="16">
        <f t="shared" si="1"/>
        <v>91.50000000000001</v>
      </c>
      <c r="X49" s="15">
        <f t="shared" si="2"/>
        <v>91.50000000000001</v>
      </c>
      <c r="Y49" s="16">
        <f t="shared" si="9"/>
        <v>97.60000000000001</v>
      </c>
      <c r="Z49" s="16">
        <f t="shared" si="10"/>
        <v>97.60000000000001</v>
      </c>
      <c r="AA49" s="15">
        <f t="shared" si="11"/>
        <v>99.60000000000001</v>
      </c>
      <c r="AG49" s="3">
        <f t="shared" si="12"/>
        <v>8.099999999999994</v>
      </c>
      <c r="AH49" s="3">
        <f t="shared" si="13"/>
        <v>8.099999999999994</v>
      </c>
      <c r="AI49" s="40">
        <v>9.5</v>
      </c>
    </row>
    <row r="50" spans="1:35" ht="15">
      <c r="A50" s="40">
        <v>100.2</v>
      </c>
      <c r="B50" s="3">
        <v>46</v>
      </c>
      <c r="D50" s="33" t="s">
        <v>213</v>
      </c>
      <c r="E50" s="38">
        <v>0.3125</v>
      </c>
      <c r="F50" s="3" t="s">
        <v>29</v>
      </c>
      <c r="G50" s="39" t="s">
        <v>140</v>
      </c>
      <c r="H50" s="42">
        <v>92.7</v>
      </c>
      <c r="I50" s="42">
        <v>101.5</v>
      </c>
      <c r="K50" s="40">
        <v>1</v>
      </c>
      <c r="L50" s="17">
        <f t="shared" si="5"/>
        <v>-7.5</v>
      </c>
      <c r="M50" s="13">
        <f t="shared" si="6"/>
        <v>1.2999999999999972</v>
      </c>
      <c r="O50" s="42">
        <v>101.7</v>
      </c>
      <c r="P50" s="42">
        <v>103.8</v>
      </c>
      <c r="S50" s="13">
        <f t="shared" si="7"/>
        <v>1.5</v>
      </c>
      <c r="T50" s="13">
        <f t="shared" si="8"/>
        <v>3.5999999999999943</v>
      </c>
      <c r="V50" s="16">
        <f t="shared" si="0"/>
        <v>96.3</v>
      </c>
      <c r="W50" s="16">
        <f t="shared" si="1"/>
        <v>96.3</v>
      </c>
      <c r="X50" s="15">
        <f t="shared" si="2"/>
        <v>97.3</v>
      </c>
      <c r="Y50" s="16">
        <f t="shared" si="9"/>
        <v>103</v>
      </c>
      <c r="Z50" s="16">
        <f t="shared" si="10"/>
        <v>103</v>
      </c>
      <c r="AA50" s="15">
        <f t="shared" si="11"/>
        <v>103</v>
      </c>
      <c r="AG50" s="3">
        <f t="shared" si="12"/>
        <v>5.700000000000003</v>
      </c>
      <c r="AH50" s="3">
        <f t="shared" si="13"/>
        <v>5.700000000000003</v>
      </c>
      <c r="AI50" s="40">
        <v>4.5</v>
      </c>
    </row>
    <row r="51" spans="1:35" ht="15">
      <c r="A51" s="40">
        <v>100.2</v>
      </c>
      <c r="B51" s="3">
        <v>47</v>
      </c>
      <c r="C51" s="3" t="s">
        <v>259</v>
      </c>
      <c r="D51" s="33" t="s">
        <v>214</v>
      </c>
      <c r="E51" s="38">
        <v>0.3333333333333333</v>
      </c>
      <c r="F51" s="3" t="s">
        <v>29</v>
      </c>
      <c r="G51" s="39" t="s">
        <v>215</v>
      </c>
      <c r="H51" s="42">
        <v>92.7</v>
      </c>
      <c r="I51" s="42">
        <v>101.5</v>
      </c>
      <c r="K51" s="40">
        <v>1</v>
      </c>
      <c r="L51" s="17">
        <f t="shared" si="5"/>
        <v>-7.5</v>
      </c>
      <c r="M51" s="13">
        <f t="shared" si="6"/>
        <v>1.2999999999999972</v>
      </c>
      <c r="O51" s="42">
        <v>100.2</v>
      </c>
      <c r="P51" s="42">
        <v>98.8</v>
      </c>
      <c r="S51" s="13">
        <f t="shared" si="7"/>
        <v>0</v>
      </c>
      <c r="T51" s="13">
        <f t="shared" si="8"/>
        <v>-1.4000000000000057</v>
      </c>
      <c r="V51" s="16">
        <f t="shared" si="0"/>
        <v>91.3</v>
      </c>
      <c r="W51" s="16">
        <f t="shared" si="1"/>
        <v>91.3</v>
      </c>
      <c r="X51" s="15">
        <f t="shared" si="2"/>
        <v>92.3</v>
      </c>
      <c r="Y51" s="16">
        <f t="shared" si="9"/>
        <v>101.5</v>
      </c>
      <c r="Z51" s="16">
        <f t="shared" si="10"/>
        <v>101.5</v>
      </c>
      <c r="AA51" s="15">
        <f t="shared" si="11"/>
        <v>101.5</v>
      </c>
      <c r="AD51" s="40">
        <v>2</v>
      </c>
      <c r="AG51" s="3">
        <f t="shared" si="12"/>
        <v>9.200000000000003</v>
      </c>
      <c r="AH51" s="3">
        <f t="shared" si="13"/>
        <v>11.200000000000003</v>
      </c>
      <c r="AI51" s="40">
        <v>8.5</v>
      </c>
    </row>
    <row r="52" spans="1:35" ht="15">
      <c r="A52" s="40">
        <v>100.2</v>
      </c>
      <c r="B52" s="3">
        <v>48</v>
      </c>
      <c r="C52" s="3" t="s">
        <v>260</v>
      </c>
      <c r="D52" s="33" t="s">
        <v>216</v>
      </c>
      <c r="E52" s="38">
        <v>0.3333333333333333</v>
      </c>
      <c r="F52" s="3" t="s">
        <v>41</v>
      </c>
      <c r="G52" s="39" t="s">
        <v>217</v>
      </c>
      <c r="H52" s="42">
        <v>92.7</v>
      </c>
      <c r="I52" s="42">
        <v>101.5</v>
      </c>
      <c r="L52" s="17">
        <f t="shared" si="5"/>
        <v>-7.5</v>
      </c>
      <c r="M52" s="13">
        <f t="shared" si="6"/>
        <v>1.2999999999999972</v>
      </c>
      <c r="O52" s="42">
        <v>95</v>
      </c>
      <c r="P52" s="42">
        <v>97</v>
      </c>
      <c r="R52" s="40">
        <v>2</v>
      </c>
      <c r="S52" s="13">
        <f t="shared" si="7"/>
        <v>-5.200000000000003</v>
      </c>
      <c r="T52" s="13">
        <f t="shared" si="8"/>
        <v>-3.200000000000003</v>
      </c>
      <c r="V52" s="16">
        <f t="shared" si="0"/>
        <v>89.5</v>
      </c>
      <c r="W52" s="16">
        <f t="shared" si="1"/>
        <v>89.5</v>
      </c>
      <c r="X52" s="15">
        <f t="shared" si="2"/>
        <v>89.5</v>
      </c>
      <c r="Y52" s="16">
        <f t="shared" si="9"/>
        <v>96.3</v>
      </c>
      <c r="Z52" s="16">
        <f t="shared" si="10"/>
        <v>96.3</v>
      </c>
      <c r="AA52" s="15">
        <f t="shared" si="11"/>
        <v>98.3</v>
      </c>
      <c r="AD52" s="40">
        <v>1</v>
      </c>
      <c r="AG52" s="3">
        <f t="shared" si="12"/>
        <v>8.799999999999997</v>
      </c>
      <c r="AH52" s="3">
        <f t="shared" si="13"/>
        <v>9.799999999999997</v>
      </c>
      <c r="AI52" s="40">
        <v>11.5</v>
      </c>
    </row>
    <row r="53" spans="1:36" ht="15">
      <c r="A53" s="40">
        <v>100.2</v>
      </c>
      <c r="B53" s="3">
        <v>49</v>
      </c>
      <c r="C53" s="3" t="s">
        <v>259</v>
      </c>
      <c r="D53" s="33" t="s">
        <v>218</v>
      </c>
      <c r="E53" s="38">
        <v>0.08333333333333333</v>
      </c>
      <c r="F53" s="3" t="s">
        <v>29</v>
      </c>
      <c r="G53" s="39" t="s">
        <v>290</v>
      </c>
      <c r="H53" s="42">
        <v>92.7</v>
      </c>
      <c r="I53" s="42">
        <v>101.5</v>
      </c>
      <c r="K53" s="40">
        <v>1</v>
      </c>
      <c r="L53" s="17">
        <f t="shared" si="5"/>
        <v>-7.5</v>
      </c>
      <c r="M53" s="13">
        <f t="shared" si="6"/>
        <v>1.2999999999999972</v>
      </c>
      <c r="O53" s="42">
        <v>100.4</v>
      </c>
      <c r="P53" s="42">
        <v>106.7</v>
      </c>
      <c r="S53" s="13">
        <f t="shared" si="7"/>
        <v>0.20000000000000284</v>
      </c>
      <c r="T53" s="13">
        <f t="shared" si="8"/>
        <v>6.5</v>
      </c>
      <c r="V53" s="16">
        <f t="shared" si="0"/>
        <v>99.2</v>
      </c>
      <c r="W53" s="16">
        <f t="shared" si="1"/>
        <v>99.2</v>
      </c>
      <c r="X53" s="15">
        <f t="shared" si="2"/>
        <v>100.2</v>
      </c>
      <c r="Y53" s="16">
        <f t="shared" si="9"/>
        <v>101.7</v>
      </c>
      <c r="Z53" s="16">
        <f t="shared" si="10"/>
        <v>101.7</v>
      </c>
      <c r="AA53" s="15">
        <f t="shared" si="11"/>
        <v>101.7</v>
      </c>
      <c r="AC53" s="40">
        <v>2</v>
      </c>
      <c r="AG53" s="3">
        <f t="shared" si="12"/>
        <v>1.5</v>
      </c>
      <c r="AH53" s="3">
        <f t="shared" si="13"/>
        <v>-0.5</v>
      </c>
      <c r="AI53" s="40">
        <v>-2.5</v>
      </c>
      <c r="AJ53" s="3" t="s">
        <v>281</v>
      </c>
    </row>
    <row r="54" spans="1:36" ht="15">
      <c r="A54" s="40">
        <v>100.1</v>
      </c>
      <c r="B54" s="3">
        <v>50</v>
      </c>
      <c r="D54" s="33" t="s">
        <v>219</v>
      </c>
      <c r="E54" s="38">
        <v>0.3125</v>
      </c>
      <c r="F54" s="3" t="s">
        <v>29</v>
      </c>
      <c r="G54" s="39" t="s">
        <v>126</v>
      </c>
      <c r="H54" s="42">
        <v>92.9</v>
      </c>
      <c r="I54" s="42">
        <v>100.6</v>
      </c>
      <c r="K54" s="40">
        <v>1</v>
      </c>
      <c r="L54" s="17">
        <f t="shared" si="5"/>
        <v>-7.199999999999989</v>
      </c>
      <c r="M54" s="13">
        <f t="shared" si="6"/>
        <v>0.5</v>
      </c>
      <c r="O54" s="42">
        <v>101.8</v>
      </c>
      <c r="P54" s="42">
        <v>103.7</v>
      </c>
      <c r="S54" s="13">
        <f t="shared" si="7"/>
        <v>1.7000000000000028</v>
      </c>
      <c r="T54" s="13">
        <f t="shared" si="8"/>
        <v>3.6000000000000085</v>
      </c>
      <c r="V54" s="16">
        <f t="shared" si="0"/>
        <v>96.50000000000001</v>
      </c>
      <c r="W54" s="16">
        <f t="shared" si="1"/>
        <v>96.50000000000001</v>
      </c>
      <c r="X54" s="15">
        <f t="shared" si="2"/>
        <v>97.50000000000001</v>
      </c>
      <c r="Y54" s="16">
        <f t="shared" si="9"/>
        <v>102.3</v>
      </c>
      <c r="Z54" s="16">
        <f t="shared" si="10"/>
        <v>102.3</v>
      </c>
      <c r="AA54" s="15">
        <f t="shared" si="11"/>
        <v>102.3</v>
      </c>
      <c r="AG54" s="3">
        <f t="shared" si="12"/>
        <v>4.799999999999983</v>
      </c>
      <c r="AH54" s="3">
        <f t="shared" si="13"/>
        <v>4.799999999999983</v>
      </c>
      <c r="AI54" s="40">
        <v>5.5</v>
      </c>
      <c r="AJ54" s="3" t="s">
        <v>282</v>
      </c>
    </row>
    <row r="55" spans="1:36" ht="15">
      <c r="A55" s="40">
        <v>100.1</v>
      </c>
      <c r="B55" s="3">
        <v>51</v>
      </c>
      <c r="C55" s="3" t="s">
        <v>259</v>
      </c>
      <c r="D55" s="33" t="s">
        <v>220</v>
      </c>
      <c r="E55" s="38">
        <v>0.2916666666666667</v>
      </c>
      <c r="F55" s="3" t="s">
        <v>49</v>
      </c>
      <c r="G55" s="39" t="s">
        <v>155</v>
      </c>
      <c r="H55" s="42">
        <v>92.9</v>
      </c>
      <c r="I55" s="42">
        <v>100.6</v>
      </c>
      <c r="L55" s="17">
        <f t="shared" si="5"/>
        <v>-7.199999999999989</v>
      </c>
      <c r="M55" s="13">
        <f t="shared" si="6"/>
        <v>0.5</v>
      </c>
      <c r="O55" s="42">
        <v>95.1</v>
      </c>
      <c r="P55" s="42">
        <v>99</v>
      </c>
      <c r="R55" s="40">
        <v>2</v>
      </c>
      <c r="S55" s="13">
        <f t="shared" si="7"/>
        <v>-5</v>
      </c>
      <c r="T55" s="13">
        <f t="shared" si="8"/>
        <v>-1.0999999999999943</v>
      </c>
      <c r="V55" s="16">
        <f t="shared" si="0"/>
        <v>91.80000000000001</v>
      </c>
      <c r="W55" s="16">
        <f t="shared" si="1"/>
        <v>91.80000000000001</v>
      </c>
      <c r="X55" s="15">
        <f t="shared" si="2"/>
        <v>91.80000000000001</v>
      </c>
      <c r="Y55" s="16">
        <f t="shared" si="9"/>
        <v>95.6</v>
      </c>
      <c r="Z55" s="16">
        <f t="shared" si="10"/>
        <v>95.6</v>
      </c>
      <c r="AA55" s="15">
        <f t="shared" si="11"/>
        <v>97.6</v>
      </c>
      <c r="AD55" s="40">
        <v>2</v>
      </c>
      <c r="AG55" s="3">
        <f t="shared" si="12"/>
        <v>5.799999999999983</v>
      </c>
      <c r="AH55" s="3">
        <f t="shared" si="13"/>
        <v>7.799999999999983</v>
      </c>
      <c r="AI55" s="40">
        <v>8.5</v>
      </c>
      <c r="AJ55" s="3" t="s">
        <v>283</v>
      </c>
    </row>
    <row r="56" spans="1:36" ht="15">
      <c r="A56" s="40">
        <v>100.1</v>
      </c>
      <c r="B56" s="3">
        <v>52</v>
      </c>
      <c r="D56" s="33" t="s">
        <v>221</v>
      </c>
      <c r="E56" s="38">
        <v>0.3125</v>
      </c>
      <c r="F56" s="3" t="s">
        <v>29</v>
      </c>
      <c r="G56" s="39" t="s">
        <v>141</v>
      </c>
      <c r="H56" s="42">
        <v>92.9</v>
      </c>
      <c r="I56" s="42">
        <v>100.6</v>
      </c>
      <c r="K56" s="40">
        <v>1</v>
      </c>
      <c r="L56" s="17">
        <f t="shared" si="5"/>
        <v>-7.199999999999989</v>
      </c>
      <c r="M56" s="13">
        <f t="shared" si="6"/>
        <v>0.5</v>
      </c>
      <c r="O56" s="42">
        <v>111.1</v>
      </c>
      <c r="P56" s="42">
        <v>99.6</v>
      </c>
      <c r="S56" s="13">
        <f t="shared" si="7"/>
        <v>11</v>
      </c>
      <c r="T56" s="13">
        <f t="shared" si="8"/>
        <v>-0.5</v>
      </c>
      <c r="V56" s="16">
        <f t="shared" si="0"/>
        <v>92.4</v>
      </c>
      <c r="W56" s="16">
        <f t="shared" si="1"/>
        <v>92.4</v>
      </c>
      <c r="X56" s="15">
        <f t="shared" si="2"/>
        <v>93.4</v>
      </c>
      <c r="Y56" s="16">
        <f t="shared" si="9"/>
        <v>111.6</v>
      </c>
      <c r="Z56" s="16">
        <f t="shared" si="10"/>
        <v>111.6</v>
      </c>
      <c r="AA56" s="15">
        <f t="shared" si="11"/>
        <v>111.6</v>
      </c>
      <c r="AG56" s="3">
        <f t="shared" si="12"/>
        <v>18.19999999999999</v>
      </c>
      <c r="AH56" s="3">
        <f t="shared" si="13"/>
        <v>18.19999999999999</v>
      </c>
      <c r="AI56" s="40">
        <v>15.5</v>
      </c>
      <c r="AJ56" s="3" t="s">
        <v>287</v>
      </c>
    </row>
    <row r="57" spans="1:35" ht="15">
      <c r="A57" s="40">
        <v>100</v>
      </c>
      <c r="B57" s="3">
        <v>53</v>
      </c>
      <c r="D57" s="33" t="s">
        <v>222</v>
      </c>
      <c r="E57" s="38">
        <v>0.3125</v>
      </c>
      <c r="F57" s="3" t="s">
        <v>50</v>
      </c>
      <c r="G57" s="39" t="s">
        <v>223</v>
      </c>
      <c r="H57" s="42">
        <v>92.8</v>
      </c>
      <c r="I57" s="42">
        <v>100.3</v>
      </c>
      <c r="L57" s="17">
        <f t="shared" si="5"/>
        <v>-7.200000000000003</v>
      </c>
      <c r="M57" s="13">
        <f t="shared" si="6"/>
        <v>0.29999999999999716</v>
      </c>
      <c r="O57" s="42">
        <v>92.4</v>
      </c>
      <c r="P57" s="42">
        <v>96.2</v>
      </c>
      <c r="R57" s="40">
        <v>2</v>
      </c>
      <c r="S57" s="13">
        <f t="shared" si="7"/>
        <v>-7.599999999999994</v>
      </c>
      <c r="T57" s="13">
        <f t="shared" si="8"/>
        <v>-3.799999999999997</v>
      </c>
      <c r="V57" s="16">
        <f t="shared" si="0"/>
        <v>89</v>
      </c>
      <c r="W57" s="16">
        <f t="shared" si="1"/>
        <v>89</v>
      </c>
      <c r="X57" s="15">
        <f t="shared" si="2"/>
        <v>89</v>
      </c>
      <c r="Y57" s="16">
        <f t="shared" si="9"/>
        <v>92.7</v>
      </c>
      <c r="Z57" s="16">
        <f t="shared" si="10"/>
        <v>92.7</v>
      </c>
      <c r="AA57" s="15">
        <f t="shared" si="11"/>
        <v>94.7</v>
      </c>
      <c r="AG57" s="3">
        <f t="shared" si="12"/>
        <v>5.700000000000003</v>
      </c>
      <c r="AH57" s="3">
        <f t="shared" si="13"/>
        <v>5.700000000000003</v>
      </c>
      <c r="AI57" s="40">
        <v>6.5</v>
      </c>
    </row>
    <row r="58" spans="1:35" ht="15">
      <c r="A58" s="40">
        <v>100</v>
      </c>
      <c r="B58" s="3">
        <v>54</v>
      </c>
      <c r="D58" s="33" t="s">
        <v>224</v>
      </c>
      <c r="E58" s="38">
        <v>0.2916666666666667</v>
      </c>
      <c r="F58" s="3" t="s">
        <v>51</v>
      </c>
      <c r="G58" s="39" t="s">
        <v>225</v>
      </c>
      <c r="H58" s="42">
        <v>92.8</v>
      </c>
      <c r="I58" s="42">
        <v>100.3</v>
      </c>
      <c r="L58" s="17">
        <f t="shared" si="5"/>
        <v>-7.200000000000003</v>
      </c>
      <c r="M58" s="13">
        <f t="shared" si="6"/>
        <v>0.29999999999999716</v>
      </c>
      <c r="O58" s="42">
        <v>95.8</v>
      </c>
      <c r="P58" s="42">
        <v>102.1</v>
      </c>
      <c r="R58" s="40">
        <v>2</v>
      </c>
      <c r="S58" s="13">
        <f t="shared" si="7"/>
        <v>-4.200000000000003</v>
      </c>
      <c r="T58" s="13">
        <f t="shared" si="8"/>
        <v>2.0999999999999943</v>
      </c>
      <c r="V58" s="16">
        <f t="shared" si="0"/>
        <v>94.89999999999999</v>
      </c>
      <c r="W58" s="16">
        <f t="shared" si="1"/>
        <v>94.89999999999999</v>
      </c>
      <c r="X58" s="15">
        <f t="shared" si="2"/>
        <v>94.89999999999999</v>
      </c>
      <c r="Y58" s="16">
        <f t="shared" si="9"/>
        <v>96.1</v>
      </c>
      <c r="Z58" s="16">
        <f t="shared" si="10"/>
        <v>96.1</v>
      </c>
      <c r="AA58" s="15">
        <f t="shared" si="11"/>
        <v>98.1</v>
      </c>
      <c r="AG58" s="3">
        <f t="shared" si="12"/>
        <v>3.200000000000003</v>
      </c>
      <c r="AH58" s="3">
        <f t="shared" si="13"/>
        <v>3.200000000000003</v>
      </c>
      <c r="AI58" s="40">
        <v>4.5</v>
      </c>
    </row>
    <row r="59" spans="1:35" ht="15">
      <c r="A59" s="40">
        <v>100</v>
      </c>
      <c r="B59" s="3">
        <v>55</v>
      </c>
      <c r="D59" s="33" t="s">
        <v>226</v>
      </c>
      <c r="E59" s="38">
        <v>0.3125</v>
      </c>
      <c r="F59" s="3" t="s">
        <v>42</v>
      </c>
      <c r="G59" s="39" t="s">
        <v>136</v>
      </c>
      <c r="H59" s="42">
        <v>92.7</v>
      </c>
      <c r="I59" s="42">
        <v>100.5</v>
      </c>
      <c r="K59" s="40">
        <v>1</v>
      </c>
      <c r="L59" s="17">
        <f t="shared" si="5"/>
        <v>-7.299999999999997</v>
      </c>
      <c r="M59" s="13">
        <f t="shared" si="6"/>
        <v>0.5</v>
      </c>
      <c r="O59" s="42">
        <v>92.8</v>
      </c>
      <c r="P59" s="42">
        <v>96.3</v>
      </c>
      <c r="S59" s="13">
        <f t="shared" si="7"/>
        <v>-7.200000000000003</v>
      </c>
      <c r="T59" s="13">
        <f t="shared" si="8"/>
        <v>-3.700000000000003</v>
      </c>
      <c r="V59" s="16">
        <f t="shared" si="0"/>
        <v>89</v>
      </c>
      <c r="W59" s="16">
        <f t="shared" si="1"/>
        <v>89</v>
      </c>
      <c r="X59" s="15">
        <f t="shared" si="2"/>
        <v>90</v>
      </c>
      <c r="Y59" s="16">
        <f t="shared" si="9"/>
        <v>93.3</v>
      </c>
      <c r="Z59" s="16">
        <f t="shared" si="10"/>
        <v>93.3</v>
      </c>
      <c r="AA59" s="15">
        <f t="shared" si="11"/>
        <v>93.3</v>
      </c>
      <c r="AG59" s="3">
        <f t="shared" si="12"/>
        <v>3.299999999999997</v>
      </c>
      <c r="AH59" s="3">
        <f t="shared" si="13"/>
        <v>3.299999999999997</v>
      </c>
      <c r="AI59" s="40">
        <v>5.5</v>
      </c>
    </row>
    <row r="60" spans="1:35" ht="15">
      <c r="A60" s="40">
        <v>100</v>
      </c>
      <c r="B60" s="3">
        <v>56</v>
      </c>
      <c r="C60" s="3" t="s">
        <v>262</v>
      </c>
      <c r="D60" s="33" t="s">
        <v>227</v>
      </c>
      <c r="E60" s="38">
        <v>0.041666666666666664</v>
      </c>
      <c r="F60" s="3" t="s">
        <v>32</v>
      </c>
      <c r="G60" s="39" t="s">
        <v>127</v>
      </c>
      <c r="H60" s="42">
        <v>92.7</v>
      </c>
      <c r="I60" s="42">
        <v>100.5</v>
      </c>
      <c r="K60" s="40">
        <v>1</v>
      </c>
      <c r="L60" s="17">
        <f t="shared" si="5"/>
        <v>-7.299999999999997</v>
      </c>
      <c r="M60" s="13">
        <f t="shared" si="6"/>
        <v>0.5</v>
      </c>
      <c r="O60" s="42">
        <v>102</v>
      </c>
      <c r="P60" s="42">
        <v>99.2</v>
      </c>
      <c r="S60" s="13">
        <f t="shared" si="7"/>
        <v>2</v>
      </c>
      <c r="T60" s="13">
        <f t="shared" si="8"/>
        <v>-0.7999999999999972</v>
      </c>
      <c r="V60" s="16">
        <f t="shared" si="0"/>
        <v>91.9</v>
      </c>
      <c r="W60" s="16">
        <f t="shared" si="1"/>
        <v>91.9</v>
      </c>
      <c r="X60" s="15">
        <f t="shared" si="2"/>
        <v>92.9</v>
      </c>
      <c r="Y60" s="16">
        <f t="shared" si="9"/>
        <v>102.5</v>
      </c>
      <c r="Z60" s="16">
        <f t="shared" si="10"/>
        <v>102.5</v>
      </c>
      <c r="AA60" s="15">
        <f t="shared" si="11"/>
        <v>102.5</v>
      </c>
      <c r="AD60" s="40">
        <v>2</v>
      </c>
      <c r="AG60" s="3">
        <f t="shared" si="12"/>
        <v>9.599999999999994</v>
      </c>
      <c r="AH60" s="3">
        <f t="shared" si="13"/>
        <v>11.599999999999994</v>
      </c>
      <c r="AI60" s="40">
        <v>13.5</v>
      </c>
    </row>
    <row r="61" spans="1:35" ht="15">
      <c r="A61" s="40">
        <v>99.9</v>
      </c>
      <c r="B61" s="3">
        <v>57</v>
      </c>
      <c r="D61" s="33" t="s">
        <v>228</v>
      </c>
      <c r="E61" s="38">
        <v>0.3125</v>
      </c>
      <c r="F61" s="3" t="s">
        <v>29</v>
      </c>
      <c r="G61" s="39" t="s">
        <v>184</v>
      </c>
      <c r="H61" s="42">
        <v>92.5</v>
      </c>
      <c r="I61" s="42">
        <v>100.2</v>
      </c>
      <c r="L61" s="17">
        <f t="shared" si="5"/>
        <v>-7.400000000000006</v>
      </c>
      <c r="M61" s="13">
        <f t="shared" si="6"/>
        <v>0.29999999999999716</v>
      </c>
      <c r="O61" s="42">
        <v>100.8</v>
      </c>
      <c r="P61" s="42">
        <v>102.3</v>
      </c>
      <c r="R61" s="40">
        <v>2</v>
      </c>
      <c r="S61" s="13">
        <f t="shared" si="7"/>
        <v>0.8999999999999915</v>
      </c>
      <c r="T61" s="13">
        <f t="shared" si="8"/>
        <v>2.3999999999999915</v>
      </c>
      <c r="V61" s="16">
        <f t="shared" si="0"/>
        <v>94.89999999999999</v>
      </c>
      <c r="W61" s="16">
        <f t="shared" si="1"/>
        <v>94.89999999999999</v>
      </c>
      <c r="X61" s="15">
        <f t="shared" si="2"/>
        <v>94.89999999999999</v>
      </c>
      <c r="Y61" s="16">
        <f t="shared" si="9"/>
        <v>101.1</v>
      </c>
      <c r="Z61" s="16">
        <f t="shared" si="10"/>
        <v>101.1</v>
      </c>
      <c r="AA61" s="15">
        <f t="shared" si="11"/>
        <v>103.1</v>
      </c>
      <c r="AG61" s="3">
        <f t="shared" si="12"/>
        <v>8.200000000000003</v>
      </c>
      <c r="AH61" s="3">
        <f t="shared" si="13"/>
        <v>8.200000000000003</v>
      </c>
      <c r="AI61" s="40">
        <v>9.5</v>
      </c>
    </row>
    <row r="62" spans="1:35" ht="15">
      <c r="A62" s="40">
        <v>99.9</v>
      </c>
      <c r="B62" s="3">
        <v>58</v>
      </c>
      <c r="D62" s="33" t="s">
        <v>229</v>
      </c>
      <c r="E62" s="38">
        <v>0.3125</v>
      </c>
      <c r="F62" s="3" t="s">
        <v>52</v>
      </c>
      <c r="G62" s="39" t="s">
        <v>153</v>
      </c>
      <c r="H62" s="42">
        <v>92.5</v>
      </c>
      <c r="I62" s="42">
        <v>100.2</v>
      </c>
      <c r="L62" s="17">
        <f t="shared" si="5"/>
        <v>-7.400000000000006</v>
      </c>
      <c r="M62" s="13">
        <f t="shared" si="6"/>
        <v>0.29999999999999716</v>
      </c>
      <c r="O62" s="42">
        <v>98.3</v>
      </c>
      <c r="P62" s="42">
        <v>99.8</v>
      </c>
      <c r="R62" s="40">
        <v>2</v>
      </c>
      <c r="S62" s="13">
        <f t="shared" si="7"/>
        <v>-1.6000000000000085</v>
      </c>
      <c r="T62" s="13">
        <f t="shared" si="8"/>
        <v>-0.10000000000000853</v>
      </c>
      <c r="V62" s="16">
        <f t="shared" si="0"/>
        <v>92.39999999999999</v>
      </c>
      <c r="W62" s="16">
        <f t="shared" si="1"/>
        <v>92.39999999999999</v>
      </c>
      <c r="X62" s="15">
        <f t="shared" si="2"/>
        <v>92.39999999999999</v>
      </c>
      <c r="Y62" s="16">
        <f t="shared" si="9"/>
        <v>98.6</v>
      </c>
      <c r="Z62" s="16">
        <f t="shared" si="10"/>
        <v>98.6</v>
      </c>
      <c r="AA62" s="15">
        <f t="shared" si="11"/>
        <v>100.6</v>
      </c>
      <c r="AG62" s="3">
        <f t="shared" si="12"/>
        <v>8.200000000000003</v>
      </c>
      <c r="AH62" s="3">
        <f t="shared" si="13"/>
        <v>8.200000000000003</v>
      </c>
      <c r="AI62" s="40">
        <v>9.5</v>
      </c>
    </row>
    <row r="63" spans="1:35" ht="15">
      <c r="A63" s="40">
        <v>99.9</v>
      </c>
      <c r="B63" s="3">
        <v>59</v>
      </c>
      <c r="D63" s="33" t="s">
        <v>230</v>
      </c>
      <c r="E63" s="38">
        <v>0.3125</v>
      </c>
      <c r="F63" s="3" t="s">
        <v>29</v>
      </c>
      <c r="G63" s="39" t="s">
        <v>131</v>
      </c>
      <c r="H63" s="42">
        <v>92.5</v>
      </c>
      <c r="I63" s="42">
        <v>100.2</v>
      </c>
      <c r="K63" s="40">
        <v>1</v>
      </c>
      <c r="L63" s="17">
        <f t="shared" si="5"/>
        <v>-7.400000000000006</v>
      </c>
      <c r="M63" s="13">
        <f t="shared" si="6"/>
        <v>0.29999999999999716</v>
      </c>
      <c r="O63" s="42">
        <v>105.6</v>
      </c>
      <c r="P63" s="42">
        <v>100.7</v>
      </c>
      <c r="S63" s="13">
        <f t="shared" si="7"/>
        <v>5.699999999999989</v>
      </c>
      <c r="T63" s="13">
        <f t="shared" si="8"/>
        <v>0.7999999999999972</v>
      </c>
      <c r="V63" s="16">
        <f t="shared" si="0"/>
        <v>93.3</v>
      </c>
      <c r="W63" s="16">
        <f t="shared" si="1"/>
        <v>93.3</v>
      </c>
      <c r="X63" s="15">
        <f t="shared" si="2"/>
        <v>94.3</v>
      </c>
      <c r="Y63" s="16">
        <f t="shared" si="9"/>
        <v>105.89999999999999</v>
      </c>
      <c r="Z63" s="16">
        <f t="shared" si="10"/>
        <v>105.89999999999999</v>
      </c>
      <c r="AA63" s="15">
        <f t="shared" si="11"/>
        <v>105.89999999999999</v>
      </c>
      <c r="AG63" s="3">
        <f t="shared" si="12"/>
        <v>11.599999999999994</v>
      </c>
      <c r="AH63" s="3">
        <f t="shared" si="13"/>
        <v>11.599999999999994</v>
      </c>
      <c r="AI63" s="40">
        <v>13.5</v>
      </c>
    </row>
    <row r="64" spans="1:35" ht="15">
      <c r="A64" s="40">
        <v>99.9</v>
      </c>
      <c r="B64" s="3" t="s">
        <v>291</v>
      </c>
      <c r="D64" s="33" t="s">
        <v>292</v>
      </c>
      <c r="E64" s="38"/>
      <c r="G64" s="39" t="s">
        <v>140</v>
      </c>
      <c r="H64" s="42">
        <v>92.3</v>
      </c>
      <c r="I64" s="42">
        <v>100.5</v>
      </c>
      <c r="K64" s="40">
        <v>1</v>
      </c>
      <c r="L64" s="17">
        <f>H64-A64</f>
        <v>-7.6000000000000085</v>
      </c>
      <c r="M64" s="13">
        <f>I64-A64</f>
        <v>0.5999999999999943</v>
      </c>
      <c r="O64" s="42">
        <v>100.2</v>
      </c>
      <c r="P64" s="42">
        <v>104.6</v>
      </c>
      <c r="S64" s="13">
        <f>O64-A64</f>
        <v>0.29999999999999716</v>
      </c>
      <c r="T64" s="13">
        <f>P64-A64</f>
        <v>4.699999999999989</v>
      </c>
      <c r="V64" s="16">
        <f>A64+L64+T64</f>
        <v>96.99999999999999</v>
      </c>
      <c r="W64" s="16">
        <f>V64-J64</f>
        <v>96.99999999999999</v>
      </c>
      <c r="X64" s="15">
        <f>W64+K64</f>
        <v>97.99999999999999</v>
      </c>
      <c r="Y64" s="16">
        <f>A64+S64+M64</f>
        <v>100.8</v>
      </c>
      <c r="Z64" s="16">
        <f>Y64-Q64</f>
        <v>100.8</v>
      </c>
      <c r="AA64" s="15">
        <f>Z64+R64</f>
        <v>100.8</v>
      </c>
      <c r="AG64" s="3">
        <f>AA64-X64</f>
        <v>2.8000000000000114</v>
      </c>
      <c r="AH64" s="3">
        <f>AA64-X64-AC64+AD64</f>
        <v>2.8000000000000114</v>
      </c>
      <c r="AI64" s="40">
        <v>1.5</v>
      </c>
    </row>
    <row r="65" spans="1:35" ht="15">
      <c r="A65" s="40">
        <v>99.9</v>
      </c>
      <c r="B65" s="3">
        <v>60</v>
      </c>
      <c r="D65" s="33" t="s">
        <v>231</v>
      </c>
      <c r="E65" s="38">
        <v>0.2916666666666667</v>
      </c>
      <c r="F65" s="3" t="s">
        <v>30</v>
      </c>
      <c r="G65" s="39" t="s">
        <v>217</v>
      </c>
      <c r="H65" s="42">
        <v>92.3</v>
      </c>
      <c r="I65" s="42">
        <v>100.5</v>
      </c>
      <c r="L65" s="17">
        <f t="shared" si="5"/>
        <v>-7.6000000000000085</v>
      </c>
      <c r="M65" s="13">
        <f t="shared" si="6"/>
        <v>0.5999999999999943</v>
      </c>
      <c r="O65" s="42">
        <v>96.1</v>
      </c>
      <c r="P65" s="42">
        <v>97.3</v>
      </c>
      <c r="R65" s="40">
        <v>2</v>
      </c>
      <c r="S65" s="13">
        <f t="shared" si="7"/>
        <v>-3.8000000000000114</v>
      </c>
      <c r="T65" s="13">
        <f t="shared" si="8"/>
        <v>-2.6000000000000085</v>
      </c>
      <c r="V65" s="16">
        <f t="shared" si="0"/>
        <v>89.69999999999999</v>
      </c>
      <c r="W65" s="16">
        <f t="shared" si="1"/>
        <v>89.69999999999999</v>
      </c>
      <c r="X65" s="15">
        <f t="shared" si="2"/>
        <v>89.69999999999999</v>
      </c>
      <c r="Y65" s="16">
        <f t="shared" si="9"/>
        <v>96.69999999999999</v>
      </c>
      <c r="Z65" s="16">
        <f t="shared" si="10"/>
        <v>96.69999999999999</v>
      </c>
      <c r="AA65" s="15">
        <f t="shared" si="11"/>
        <v>98.69999999999999</v>
      </c>
      <c r="AG65" s="3">
        <f t="shared" si="12"/>
        <v>9</v>
      </c>
      <c r="AH65" s="3">
        <f t="shared" si="13"/>
        <v>9</v>
      </c>
      <c r="AI65" s="40">
        <v>11.5</v>
      </c>
    </row>
    <row r="66" spans="1:35" ht="15">
      <c r="A66" s="40">
        <v>99.9</v>
      </c>
      <c r="B66" s="3">
        <v>61</v>
      </c>
      <c r="D66" s="33" t="s">
        <v>232</v>
      </c>
      <c r="E66" s="38">
        <v>0.3125</v>
      </c>
      <c r="F66" s="3" t="s">
        <v>33</v>
      </c>
      <c r="G66" s="39" t="s">
        <v>117</v>
      </c>
      <c r="H66" s="42">
        <v>92.3</v>
      </c>
      <c r="I66" s="42">
        <v>100.5</v>
      </c>
      <c r="K66" s="40">
        <v>1</v>
      </c>
      <c r="L66" s="17">
        <f t="shared" si="5"/>
        <v>-7.6000000000000085</v>
      </c>
      <c r="M66" s="13">
        <f t="shared" si="6"/>
        <v>0.5999999999999943</v>
      </c>
      <c r="O66" s="42">
        <v>96.1</v>
      </c>
      <c r="P66" s="42">
        <v>97.3</v>
      </c>
      <c r="S66" s="13">
        <f t="shared" si="7"/>
        <v>-3.8000000000000114</v>
      </c>
      <c r="T66" s="13">
        <f t="shared" si="8"/>
        <v>-2.6000000000000085</v>
      </c>
      <c r="V66" s="16">
        <f t="shared" si="0"/>
        <v>89.69999999999999</v>
      </c>
      <c r="W66" s="16">
        <f t="shared" si="1"/>
        <v>89.69999999999999</v>
      </c>
      <c r="X66" s="15">
        <f t="shared" si="2"/>
        <v>90.69999999999999</v>
      </c>
      <c r="Y66" s="16">
        <f t="shared" si="9"/>
        <v>96.69999999999999</v>
      </c>
      <c r="Z66" s="16">
        <f t="shared" si="10"/>
        <v>96.69999999999999</v>
      </c>
      <c r="AA66" s="15">
        <f t="shared" si="11"/>
        <v>96.69999999999999</v>
      </c>
      <c r="AG66" s="3">
        <f t="shared" si="12"/>
        <v>6</v>
      </c>
      <c r="AH66" s="3">
        <f t="shared" si="13"/>
        <v>6</v>
      </c>
      <c r="AI66" s="40">
        <v>8.5</v>
      </c>
    </row>
    <row r="67" spans="1:35" ht="15">
      <c r="A67" s="40">
        <v>99.8</v>
      </c>
      <c r="B67" s="3">
        <v>62</v>
      </c>
      <c r="D67" s="33" t="s">
        <v>233</v>
      </c>
      <c r="E67" s="38">
        <v>0.375</v>
      </c>
      <c r="F67" s="3" t="s">
        <v>53</v>
      </c>
      <c r="G67" s="39" t="s">
        <v>234</v>
      </c>
      <c r="H67" s="42">
        <v>92.8</v>
      </c>
      <c r="I67" s="42">
        <v>101.3</v>
      </c>
      <c r="L67" s="17">
        <f t="shared" si="5"/>
        <v>-7</v>
      </c>
      <c r="M67" s="13">
        <f t="shared" si="6"/>
        <v>1.5</v>
      </c>
      <c r="O67" s="42">
        <v>99.5</v>
      </c>
      <c r="P67" s="42">
        <v>104.1</v>
      </c>
      <c r="S67" s="13">
        <f t="shared" si="7"/>
        <v>-0.29999999999999716</v>
      </c>
      <c r="T67" s="13">
        <f t="shared" si="8"/>
        <v>4.299999999999997</v>
      </c>
      <c r="V67" s="16">
        <f t="shared" si="0"/>
        <v>97.1</v>
      </c>
      <c r="W67" s="16">
        <f t="shared" si="1"/>
        <v>97.1</v>
      </c>
      <c r="X67" s="15">
        <f t="shared" si="2"/>
        <v>97.1</v>
      </c>
      <c r="Y67" s="16">
        <f t="shared" si="9"/>
        <v>101</v>
      </c>
      <c r="Z67" s="16">
        <f t="shared" si="10"/>
        <v>101</v>
      </c>
      <c r="AA67" s="15">
        <f t="shared" si="11"/>
        <v>101</v>
      </c>
      <c r="AG67" s="3">
        <f t="shared" si="12"/>
        <v>3.9000000000000057</v>
      </c>
      <c r="AH67" s="3">
        <f t="shared" si="13"/>
        <v>3.9000000000000057</v>
      </c>
      <c r="AI67" s="40">
        <v>1.5</v>
      </c>
    </row>
    <row r="68" spans="1:35" ht="15">
      <c r="A68" s="40">
        <v>99.8</v>
      </c>
      <c r="B68" s="3">
        <v>63</v>
      </c>
      <c r="D68" s="33" t="s">
        <v>235</v>
      </c>
      <c r="E68" s="38">
        <v>0.375</v>
      </c>
      <c r="F68" s="3" t="s">
        <v>29</v>
      </c>
      <c r="G68" s="39" t="s">
        <v>236</v>
      </c>
      <c r="H68" s="42">
        <v>92.8</v>
      </c>
      <c r="I68" s="42">
        <v>101.3</v>
      </c>
      <c r="L68" s="17">
        <f t="shared" si="5"/>
        <v>-7</v>
      </c>
      <c r="M68" s="13">
        <f t="shared" si="6"/>
        <v>1.5</v>
      </c>
      <c r="O68" s="42">
        <v>95.5</v>
      </c>
      <c r="P68" s="42">
        <v>96.6</v>
      </c>
      <c r="S68" s="13">
        <f t="shared" si="7"/>
        <v>-4.299999999999997</v>
      </c>
      <c r="T68" s="13">
        <f t="shared" si="8"/>
        <v>-3.200000000000003</v>
      </c>
      <c r="V68" s="16">
        <f t="shared" si="0"/>
        <v>89.6</v>
      </c>
      <c r="W68" s="16">
        <f t="shared" si="1"/>
        <v>89.6</v>
      </c>
      <c r="X68" s="15">
        <f t="shared" si="2"/>
        <v>89.6</v>
      </c>
      <c r="Y68" s="16">
        <f t="shared" si="9"/>
        <v>97</v>
      </c>
      <c r="Z68" s="16">
        <f t="shared" si="10"/>
        <v>97</v>
      </c>
      <c r="AA68" s="15">
        <f t="shared" si="11"/>
        <v>97</v>
      </c>
      <c r="AG68" s="3">
        <f t="shared" si="12"/>
        <v>7.400000000000006</v>
      </c>
      <c r="AH68" s="3">
        <f t="shared" si="13"/>
        <v>7.400000000000006</v>
      </c>
      <c r="AI68" s="40">
        <v>4.5</v>
      </c>
    </row>
    <row r="69" spans="1:35" ht="15">
      <c r="A69" s="40">
        <v>99.8</v>
      </c>
      <c r="B69" s="3">
        <v>64</v>
      </c>
      <c r="C69" s="3" t="s">
        <v>260</v>
      </c>
      <c r="D69" s="33" t="s">
        <v>237</v>
      </c>
      <c r="E69" s="38">
        <v>0.4375</v>
      </c>
      <c r="F69" s="3" t="s">
        <v>39</v>
      </c>
      <c r="G69" s="39" t="s">
        <v>198</v>
      </c>
      <c r="H69" s="42">
        <v>92.8</v>
      </c>
      <c r="I69" s="42">
        <v>101.3</v>
      </c>
      <c r="L69" s="17">
        <f t="shared" si="5"/>
        <v>-7</v>
      </c>
      <c r="M69" s="13">
        <f t="shared" si="6"/>
        <v>1.5</v>
      </c>
      <c r="O69" s="42">
        <v>99.7</v>
      </c>
      <c r="P69" s="42">
        <v>101.3</v>
      </c>
      <c r="S69" s="13">
        <f t="shared" si="7"/>
        <v>-0.09999999999999432</v>
      </c>
      <c r="T69" s="13">
        <f t="shared" si="8"/>
        <v>1.5</v>
      </c>
      <c r="V69" s="16">
        <f t="shared" si="0"/>
        <v>94.3</v>
      </c>
      <c r="W69" s="16">
        <f t="shared" si="1"/>
        <v>94.3</v>
      </c>
      <c r="X69" s="15">
        <f t="shared" si="2"/>
        <v>94.3</v>
      </c>
      <c r="Y69" s="16">
        <f t="shared" si="9"/>
        <v>101.2</v>
      </c>
      <c r="Z69" s="16">
        <f t="shared" si="10"/>
        <v>101.2</v>
      </c>
      <c r="AA69" s="15">
        <f t="shared" si="11"/>
        <v>101.2</v>
      </c>
      <c r="AG69" s="3">
        <f t="shared" si="12"/>
        <v>6.900000000000006</v>
      </c>
      <c r="AH69" s="3">
        <f t="shared" si="13"/>
        <v>6.900000000000006</v>
      </c>
      <c r="AI69" s="40">
        <v>3.5</v>
      </c>
    </row>
    <row r="70" spans="1:35" ht="15">
      <c r="A70" s="40">
        <v>99.8</v>
      </c>
      <c r="B70" s="3">
        <v>65</v>
      </c>
      <c r="D70" s="33" t="s">
        <v>238</v>
      </c>
      <c r="E70" s="38">
        <v>0.4375</v>
      </c>
      <c r="F70" s="3" t="s">
        <v>29</v>
      </c>
      <c r="G70" s="39" t="s">
        <v>239</v>
      </c>
      <c r="H70" s="42">
        <v>92.8</v>
      </c>
      <c r="I70" s="42">
        <v>101.3</v>
      </c>
      <c r="L70" s="17">
        <f t="shared" si="5"/>
        <v>-7</v>
      </c>
      <c r="M70" s="13">
        <f t="shared" si="6"/>
        <v>1.5</v>
      </c>
      <c r="O70" s="42">
        <v>110.1</v>
      </c>
      <c r="P70" s="42">
        <v>100</v>
      </c>
      <c r="S70" s="13">
        <f t="shared" si="7"/>
        <v>10.299999999999997</v>
      </c>
      <c r="T70" s="13">
        <f t="shared" si="8"/>
        <v>0.20000000000000284</v>
      </c>
      <c r="V70" s="16">
        <f aca="true" t="shared" si="14" ref="V70:V87">A70+L70+T70</f>
        <v>93</v>
      </c>
      <c r="W70" s="16">
        <f aca="true" t="shared" si="15" ref="W70:W87">V70-J70</f>
        <v>93</v>
      </c>
      <c r="X70" s="15">
        <f aca="true" t="shared" si="16" ref="X70:X87">W70+K70</f>
        <v>93</v>
      </c>
      <c r="Y70" s="16">
        <f t="shared" si="9"/>
        <v>111.6</v>
      </c>
      <c r="Z70" s="16">
        <f t="shared" si="10"/>
        <v>111.6</v>
      </c>
      <c r="AA70" s="15">
        <f t="shared" si="11"/>
        <v>111.6</v>
      </c>
      <c r="AG70" s="3">
        <f t="shared" si="12"/>
        <v>18.599999999999994</v>
      </c>
      <c r="AH70" s="3">
        <f t="shared" si="13"/>
        <v>18.599999999999994</v>
      </c>
      <c r="AI70" s="40">
        <v>14.5</v>
      </c>
    </row>
    <row r="71" spans="1:35" ht="15">
      <c r="A71" s="40">
        <v>99.8</v>
      </c>
      <c r="B71" s="3">
        <v>66</v>
      </c>
      <c r="C71" s="3" t="s">
        <v>261</v>
      </c>
      <c r="D71" s="33" t="s">
        <v>240</v>
      </c>
      <c r="E71" s="38">
        <v>0.375</v>
      </c>
      <c r="F71" s="3" t="s">
        <v>40</v>
      </c>
      <c r="G71" s="39" t="s">
        <v>241</v>
      </c>
      <c r="H71" s="42">
        <v>92.8</v>
      </c>
      <c r="I71" s="42">
        <v>101.3</v>
      </c>
      <c r="L71" s="17">
        <f aca="true" t="shared" si="17" ref="L71:L87">H71-A71</f>
        <v>-7</v>
      </c>
      <c r="M71" s="13">
        <f aca="true" t="shared" si="18" ref="M71:M87">I71-A71</f>
        <v>1.5</v>
      </c>
      <c r="O71" s="42">
        <v>105.7</v>
      </c>
      <c r="P71" s="42">
        <v>105.2</v>
      </c>
      <c r="S71" s="13">
        <f t="shared" si="7"/>
        <v>5.900000000000006</v>
      </c>
      <c r="T71" s="13">
        <f t="shared" si="8"/>
        <v>5.400000000000006</v>
      </c>
      <c r="V71" s="16">
        <f t="shared" si="14"/>
        <v>98.2</v>
      </c>
      <c r="W71" s="16">
        <f t="shared" si="15"/>
        <v>98.2</v>
      </c>
      <c r="X71" s="15">
        <f t="shared" si="16"/>
        <v>98.2</v>
      </c>
      <c r="Y71" s="16">
        <f aca="true" t="shared" si="19" ref="Y71:Y87">A71+S71+M71</f>
        <v>107.2</v>
      </c>
      <c r="Z71" s="16">
        <f aca="true" t="shared" si="20" ref="Z71:Z87">Y71-Q71</f>
        <v>107.2</v>
      </c>
      <c r="AA71" s="15">
        <f aca="true" t="shared" si="21" ref="AA71:AA87">Z71+R71</f>
        <v>107.2</v>
      </c>
      <c r="AG71" s="3">
        <f t="shared" si="12"/>
        <v>9</v>
      </c>
      <c r="AH71" s="3">
        <f t="shared" si="13"/>
        <v>9</v>
      </c>
      <c r="AI71" s="40">
        <v>5.5</v>
      </c>
    </row>
    <row r="72" spans="1:35" ht="15">
      <c r="A72" s="40">
        <v>99.8</v>
      </c>
      <c r="B72" s="3">
        <v>67</v>
      </c>
      <c r="D72" s="33" t="s">
        <v>242</v>
      </c>
      <c r="E72" s="38">
        <v>0.3125</v>
      </c>
      <c r="F72" s="3" t="s">
        <v>29</v>
      </c>
      <c r="G72" s="39" t="s">
        <v>91</v>
      </c>
      <c r="H72" s="42">
        <v>92.2</v>
      </c>
      <c r="I72" s="42">
        <v>101.1</v>
      </c>
      <c r="K72" s="40">
        <v>1</v>
      </c>
      <c r="L72" s="17">
        <f t="shared" si="17"/>
        <v>-7.599999999999994</v>
      </c>
      <c r="M72" s="13">
        <f t="shared" si="18"/>
        <v>1.2999999999999972</v>
      </c>
      <c r="O72" s="42">
        <v>101.6</v>
      </c>
      <c r="P72" s="42">
        <v>97.4</v>
      </c>
      <c r="S72" s="13">
        <f t="shared" si="7"/>
        <v>1.7999999999999972</v>
      </c>
      <c r="T72" s="13">
        <f t="shared" si="8"/>
        <v>-2.3999999999999915</v>
      </c>
      <c r="V72" s="16">
        <f t="shared" si="14"/>
        <v>89.80000000000001</v>
      </c>
      <c r="W72" s="16">
        <f t="shared" si="15"/>
        <v>89.80000000000001</v>
      </c>
      <c r="X72" s="15">
        <f t="shared" si="16"/>
        <v>90.80000000000001</v>
      </c>
      <c r="Y72" s="16">
        <f t="shared" si="19"/>
        <v>102.89999999999999</v>
      </c>
      <c r="Z72" s="16">
        <f t="shared" si="20"/>
        <v>102.89999999999999</v>
      </c>
      <c r="AA72" s="15">
        <f t="shared" si="21"/>
        <v>102.89999999999999</v>
      </c>
      <c r="AG72" s="3">
        <f t="shared" si="12"/>
        <v>12.09999999999998</v>
      </c>
      <c r="AH72" s="3">
        <f t="shared" si="13"/>
        <v>12.09999999999998</v>
      </c>
      <c r="AI72" s="40">
        <v>14.5</v>
      </c>
    </row>
    <row r="73" spans="1:35" ht="15">
      <c r="A73" s="40">
        <v>99.8</v>
      </c>
      <c r="B73" s="3">
        <v>68</v>
      </c>
      <c r="D73" s="33" t="s">
        <v>243</v>
      </c>
      <c r="E73" s="38">
        <v>0.3125</v>
      </c>
      <c r="F73" s="3" t="s">
        <v>29</v>
      </c>
      <c r="G73" s="39" t="s">
        <v>89</v>
      </c>
      <c r="H73" s="42">
        <v>92.2</v>
      </c>
      <c r="I73" s="42">
        <v>101.1</v>
      </c>
      <c r="K73" s="40">
        <v>1</v>
      </c>
      <c r="L73" s="17">
        <f t="shared" si="17"/>
        <v>-7.599999999999994</v>
      </c>
      <c r="M73" s="13">
        <f t="shared" si="18"/>
        <v>1.2999999999999972</v>
      </c>
      <c r="O73" s="42">
        <v>97.6</v>
      </c>
      <c r="P73" s="42">
        <v>105.4</v>
      </c>
      <c r="S73" s="13">
        <f t="shared" si="7"/>
        <v>-2.200000000000003</v>
      </c>
      <c r="T73" s="13">
        <f t="shared" si="8"/>
        <v>5.6000000000000085</v>
      </c>
      <c r="V73" s="16">
        <f t="shared" si="14"/>
        <v>97.80000000000001</v>
      </c>
      <c r="W73" s="16">
        <f t="shared" si="15"/>
        <v>97.80000000000001</v>
      </c>
      <c r="X73" s="15">
        <f t="shared" si="16"/>
        <v>98.80000000000001</v>
      </c>
      <c r="Y73" s="16">
        <f t="shared" si="19"/>
        <v>98.89999999999999</v>
      </c>
      <c r="Z73" s="16">
        <f t="shared" si="20"/>
        <v>98.89999999999999</v>
      </c>
      <c r="AA73" s="15">
        <f t="shared" si="21"/>
        <v>98.89999999999999</v>
      </c>
      <c r="AG73" s="3">
        <f t="shared" si="12"/>
        <v>0.0999999999999801</v>
      </c>
      <c r="AH73" s="3">
        <f t="shared" si="13"/>
        <v>0.0999999999999801</v>
      </c>
      <c r="AI73" s="40">
        <v>2.5</v>
      </c>
    </row>
    <row r="74" spans="1:35" ht="15">
      <c r="A74" s="40">
        <v>99.8</v>
      </c>
      <c r="B74" s="3">
        <v>69</v>
      </c>
      <c r="D74" s="33" t="s">
        <v>244</v>
      </c>
      <c r="E74" s="38">
        <v>0.2916666666666667</v>
      </c>
      <c r="F74" s="3" t="s">
        <v>47</v>
      </c>
      <c r="G74" s="39" t="s">
        <v>210</v>
      </c>
      <c r="H74" s="42">
        <v>92.2</v>
      </c>
      <c r="I74" s="42">
        <v>101.1</v>
      </c>
      <c r="L74" s="17">
        <f t="shared" si="17"/>
        <v>-7.599999999999994</v>
      </c>
      <c r="M74" s="13">
        <f t="shared" si="18"/>
        <v>1.2999999999999972</v>
      </c>
      <c r="O74" s="42">
        <v>90.6</v>
      </c>
      <c r="P74" s="42">
        <v>100.7</v>
      </c>
      <c r="R74" s="40">
        <v>2</v>
      </c>
      <c r="S74" s="13">
        <f t="shared" si="7"/>
        <v>-9.200000000000003</v>
      </c>
      <c r="T74" s="13">
        <f t="shared" si="8"/>
        <v>0.9000000000000057</v>
      </c>
      <c r="V74" s="16">
        <f t="shared" si="14"/>
        <v>93.10000000000001</v>
      </c>
      <c r="W74" s="16">
        <f t="shared" si="15"/>
        <v>93.10000000000001</v>
      </c>
      <c r="X74" s="15">
        <f t="shared" si="16"/>
        <v>93.10000000000001</v>
      </c>
      <c r="Y74" s="16">
        <f t="shared" si="19"/>
        <v>91.89999999999999</v>
      </c>
      <c r="Z74" s="16">
        <f t="shared" si="20"/>
        <v>91.89999999999999</v>
      </c>
      <c r="AA74" s="15">
        <f t="shared" si="21"/>
        <v>93.89999999999999</v>
      </c>
      <c r="AG74" s="3">
        <f t="shared" si="12"/>
        <v>0.799999999999983</v>
      </c>
      <c r="AH74" s="3">
        <f t="shared" si="13"/>
        <v>0.799999999999983</v>
      </c>
      <c r="AI74" s="40">
        <v>0.5</v>
      </c>
    </row>
    <row r="75" spans="1:35" ht="15">
      <c r="A75" s="40">
        <v>99.8</v>
      </c>
      <c r="B75" s="3">
        <v>70</v>
      </c>
      <c r="D75" s="33" t="s">
        <v>245</v>
      </c>
      <c r="E75" s="38">
        <v>0.16666666666666666</v>
      </c>
      <c r="F75" s="3" t="s">
        <v>29</v>
      </c>
      <c r="G75" s="39" t="s">
        <v>191</v>
      </c>
      <c r="H75" s="42">
        <v>92.2</v>
      </c>
      <c r="I75" s="42">
        <v>101.1</v>
      </c>
      <c r="L75" s="17">
        <f t="shared" si="17"/>
        <v>-7.599999999999994</v>
      </c>
      <c r="M75" s="13">
        <f t="shared" si="18"/>
        <v>1.2999999999999972</v>
      </c>
      <c r="O75" s="42">
        <v>104.5</v>
      </c>
      <c r="P75" s="42">
        <v>101.3</v>
      </c>
      <c r="R75" s="40">
        <v>2</v>
      </c>
      <c r="S75" s="13">
        <f t="shared" si="7"/>
        <v>4.700000000000003</v>
      </c>
      <c r="T75" s="13">
        <f t="shared" si="8"/>
        <v>1.5</v>
      </c>
      <c r="V75" s="16">
        <f t="shared" si="14"/>
        <v>93.7</v>
      </c>
      <c r="W75" s="16">
        <f t="shared" si="15"/>
        <v>93.7</v>
      </c>
      <c r="X75" s="15">
        <f t="shared" si="16"/>
        <v>93.7</v>
      </c>
      <c r="Y75" s="16">
        <f t="shared" si="19"/>
        <v>105.8</v>
      </c>
      <c r="Z75" s="16">
        <f t="shared" si="20"/>
        <v>105.8</v>
      </c>
      <c r="AA75" s="15">
        <f t="shared" si="21"/>
        <v>107.8</v>
      </c>
      <c r="AG75" s="3">
        <f t="shared" si="12"/>
        <v>14.099999999999994</v>
      </c>
      <c r="AH75" s="3">
        <f t="shared" si="13"/>
        <v>14.099999999999994</v>
      </c>
      <c r="AI75" s="40">
        <v>13.5</v>
      </c>
    </row>
    <row r="76" spans="1:35" ht="15">
      <c r="A76" s="40">
        <v>99.9</v>
      </c>
      <c r="B76" s="3">
        <v>71</v>
      </c>
      <c r="D76" s="33" t="s">
        <v>246</v>
      </c>
      <c r="E76" s="38">
        <v>0.3125</v>
      </c>
      <c r="F76" s="3" t="s">
        <v>36</v>
      </c>
      <c r="G76" s="39" t="s">
        <v>130</v>
      </c>
      <c r="H76" s="42">
        <v>92.4</v>
      </c>
      <c r="I76" s="42">
        <v>101.3</v>
      </c>
      <c r="K76" s="40">
        <v>1</v>
      </c>
      <c r="L76" s="17">
        <f t="shared" si="17"/>
        <v>-7.5</v>
      </c>
      <c r="M76" s="13">
        <f t="shared" si="18"/>
        <v>1.3999999999999915</v>
      </c>
      <c r="O76" s="42">
        <v>98.8</v>
      </c>
      <c r="P76" s="42">
        <v>95.4</v>
      </c>
      <c r="S76" s="13">
        <f t="shared" si="7"/>
        <v>-1.1000000000000085</v>
      </c>
      <c r="T76" s="13">
        <f t="shared" si="8"/>
        <v>-4.5</v>
      </c>
      <c r="V76" s="16">
        <f t="shared" si="14"/>
        <v>87.9</v>
      </c>
      <c r="W76" s="16">
        <f t="shared" si="15"/>
        <v>87.9</v>
      </c>
      <c r="X76" s="15">
        <f t="shared" si="16"/>
        <v>88.9</v>
      </c>
      <c r="Y76" s="16">
        <f t="shared" si="19"/>
        <v>100.19999999999999</v>
      </c>
      <c r="Z76" s="16">
        <f t="shared" si="20"/>
        <v>100.19999999999999</v>
      </c>
      <c r="AA76" s="15">
        <f t="shared" si="21"/>
        <v>100.19999999999999</v>
      </c>
      <c r="AG76" s="3">
        <f t="shared" si="12"/>
        <v>11.299999999999983</v>
      </c>
      <c r="AH76" s="3">
        <f t="shared" si="13"/>
        <v>11.299999999999983</v>
      </c>
      <c r="AI76" s="40">
        <v>12.5</v>
      </c>
    </row>
    <row r="77" spans="1:35" ht="15">
      <c r="A77" s="40">
        <v>99.9</v>
      </c>
      <c r="B77" s="3">
        <v>72</v>
      </c>
      <c r="C77" s="3" t="s">
        <v>259</v>
      </c>
      <c r="D77" s="33" t="s">
        <v>247</v>
      </c>
      <c r="E77" s="38">
        <v>0.2916666666666667</v>
      </c>
      <c r="F77" s="3" t="s">
        <v>54</v>
      </c>
      <c r="G77" s="39" t="s">
        <v>120</v>
      </c>
      <c r="H77" s="42">
        <v>92.4</v>
      </c>
      <c r="I77" s="42">
        <v>101.3</v>
      </c>
      <c r="K77" s="40">
        <v>1</v>
      </c>
      <c r="L77" s="17">
        <f t="shared" si="17"/>
        <v>-7.5</v>
      </c>
      <c r="M77" s="13">
        <f t="shared" si="18"/>
        <v>1.3999999999999915</v>
      </c>
      <c r="O77" s="42">
        <v>105.9</v>
      </c>
      <c r="P77" s="42">
        <v>100.5</v>
      </c>
      <c r="S77" s="13">
        <f t="shared" si="7"/>
        <v>6</v>
      </c>
      <c r="T77" s="13">
        <f t="shared" si="8"/>
        <v>0.5999999999999943</v>
      </c>
      <c r="V77" s="16">
        <f t="shared" si="14"/>
        <v>93</v>
      </c>
      <c r="W77" s="16">
        <f t="shared" si="15"/>
        <v>93</v>
      </c>
      <c r="X77" s="15">
        <f t="shared" si="16"/>
        <v>94</v>
      </c>
      <c r="Y77" s="16">
        <f t="shared" si="19"/>
        <v>107.3</v>
      </c>
      <c r="Z77" s="16">
        <f t="shared" si="20"/>
        <v>107.3</v>
      </c>
      <c r="AA77" s="15">
        <f t="shared" si="21"/>
        <v>107.3</v>
      </c>
      <c r="AG77" s="3">
        <f t="shared" si="12"/>
        <v>13.299999999999997</v>
      </c>
      <c r="AH77" s="3">
        <f t="shared" si="13"/>
        <v>13.299999999999997</v>
      </c>
      <c r="AI77" s="40">
        <v>13.5</v>
      </c>
    </row>
    <row r="78" spans="1:35" ht="15">
      <c r="A78" s="40">
        <v>99.9</v>
      </c>
      <c r="B78" s="3">
        <v>73</v>
      </c>
      <c r="D78" s="33" t="s">
        <v>248</v>
      </c>
      <c r="E78" s="38">
        <v>0.3125</v>
      </c>
      <c r="F78" s="3" t="s">
        <v>55</v>
      </c>
      <c r="G78" s="39" t="s">
        <v>126</v>
      </c>
      <c r="H78" s="42">
        <v>92.4</v>
      </c>
      <c r="I78" s="42">
        <v>101.3</v>
      </c>
      <c r="L78" s="17">
        <f t="shared" si="17"/>
        <v>-7.5</v>
      </c>
      <c r="M78" s="13">
        <f t="shared" si="18"/>
        <v>1.3999999999999915</v>
      </c>
      <c r="O78" s="42">
        <v>100.7</v>
      </c>
      <c r="P78" s="42">
        <v>101.4</v>
      </c>
      <c r="R78" s="40">
        <v>2</v>
      </c>
      <c r="S78" s="13">
        <f t="shared" si="7"/>
        <v>0.7999999999999972</v>
      </c>
      <c r="T78" s="13">
        <f t="shared" si="8"/>
        <v>1.5</v>
      </c>
      <c r="V78" s="16">
        <f t="shared" si="14"/>
        <v>93.9</v>
      </c>
      <c r="W78" s="16">
        <f t="shared" si="15"/>
        <v>93.9</v>
      </c>
      <c r="X78" s="15">
        <f t="shared" si="16"/>
        <v>93.9</v>
      </c>
      <c r="Y78" s="16">
        <f t="shared" si="19"/>
        <v>102.1</v>
      </c>
      <c r="Z78" s="16">
        <f t="shared" si="20"/>
        <v>102.1</v>
      </c>
      <c r="AA78" s="15">
        <f t="shared" si="21"/>
        <v>104.1</v>
      </c>
      <c r="AG78" s="3">
        <f t="shared" si="12"/>
        <v>10.199999999999989</v>
      </c>
      <c r="AH78" s="3">
        <f t="shared" si="13"/>
        <v>10.199999999999989</v>
      </c>
      <c r="AI78" s="40">
        <v>8.5</v>
      </c>
    </row>
    <row r="79" spans="1:35" ht="15">
      <c r="A79" s="40">
        <v>99.9</v>
      </c>
      <c r="B79" s="3">
        <v>74</v>
      </c>
      <c r="D79" s="33" t="s">
        <v>249</v>
      </c>
      <c r="E79" s="38">
        <v>0.3333333333333333</v>
      </c>
      <c r="F79" s="3" t="s">
        <v>56</v>
      </c>
      <c r="G79" s="39" t="s">
        <v>188</v>
      </c>
      <c r="H79" s="42">
        <v>92.4</v>
      </c>
      <c r="I79" s="42">
        <v>101.3</v>
      </c>
      <c r="L79" s="17">
        <f t="shared" si="17"/>
        <v>-7.5</v>
      </c>
      <c r="M79" s="13">
        <f t="shared" si="18"/>
        <v>1.3999999999999915</v>
      </c>
      <c r="O79" s="42">
        <v>100.8</v>
      </c>
      <c r="P79" s="42">
        <v>98.9</v>
      </c>
      <c r="R79" s="40">
        <v>2</v>
      </c>
      <c r="S79" s="13">
        <f t="shared" si="7"/>
        <v>0.8999999999999915</v>
      </c>
      <c r="T79" s="13">
        <f t="shared" si="8"/>
        <v>-1</v>
      </c>
      <c r="V79" s="16">
        <f t="shared" si="14"/>
        <v>91.4</v>
      </c>
      <c r="W79" s="16">
        <f t="shared" si="15"/>
        <v>91.4</v>
      </c>
      <c r="X79" s="15">
        <f t="shared" si="16"/>
        <v>91.4</v>
      </c>
      <c r="Y79" s="16">
        <f t="shared" si="19"/>
        <v>102.19999999999999</v>
      </c>
      <c r="Z79" s="16">
        <f t="shared" si="20"/>
        <v>102.19999999999999</v>
      </c>
      <c r="AA79" s="15">
        <f t="shared" si="21"/>
        <v>104.19999999999999</v>
      </c>
      <c r="AG79" s="3">
        <f t="shared" si="12"/>
        <v>12.799999999999983</v>
      </c>
      <c r="AH79" s="3">
        <f t="shared" si="13"/>
        <v>12.799999999999983</v>
      </c>
      <c r="AI79" s="40">
        <v>9.5</v>
      </c>
    </row>
    <row r="80" spans="1:35" ht="15">
      <c r="A80" s="40">
        <v>99.9</v>
      </c>
      <c r="B80" s="3">
        <v>75</v>
      </c>
      <c r="C80" s="3" t="s">
        <v>261</v>
      </c>
      <c r="D80" s="33" t="s">
        <v>250</v>
      </c>
      <c r="E80" s="38">
        <v>0.3125</v>
      </c>
      <c r="F80" s="3" t="s">
        <v>57</v>
      </c>
      <c r="G80" s="39" t="s">
        <v>124</v>
      </c>
      <c r="H80" s="42">
        <v>92.1</v>
      </c>
      <c r="I80" s="42">
        <v>101.3</v>
      </c>
      <c r="K80" s="40">
        <v>1</v>
      </c>
      <c r="L80" s="17">
        <f t="shared" si="17"/>
        <v>-7.800000000000011</v>
      </c>
      <c r="M80" s="13">
        <f t="shared" si="18"/>
        <v>1.3999999999999915</v>
      </c>
      <c r="O80" s="42">
        <v>97.3</v>
      </c>
      <c r="P80" s="42">
        <v>97.6</v>
      </c>
      <c r="S80" s="13">
        <f t="shared" si="7"/>
        <v>-2.6000000000000085</v>
      </c>
      <c r="T80" s="13">
        <f t="shared" si="8"/>
        <v>-2.3000000000000114</v>
      </c>
      <c r="V80" s="16">
        <f t="shared" si="14"/>
        <v>89.79999999999998</v>
      </c>
      <c r="W80" s="16">
        <f t="shared" si="15"/>
        <v>89.79999999999998</v>
      </c>
      <c r="X80" s="15">
        <f t="shared" si="16"/>
        <v>90.79999999999998</v>
      </c>
      <c r="Y80" s="16">
        <f t="shared" si="19"/>
        <v>98.69999999999999</v>
      </c>
      <c r="Z80" s="16">
        <f t="shared" si="20"/>
        <v>98.69999999999999</v>
      </c>
      <c r="AA80" s="15">
        <f t="shared" si="21"/>
        <v>98.69999999999999</v>
      </c>
      <c r="AG80" s="3">
        <f t="shared" si="12"/>
        <v>7.900000000000006</v>
      </c>
      <c r="AH80" s="3">
        <f t="shared" si="13"/>
        <v>7.900000000000006</v>
      </c>
      <c r="AI80" s="40">
        <v>8.5</v>
      </c>
    </row>
    <row r="81" spans="1:35" ht="15">
      <c r="A81" s="40">
        <v>99.9</v>
      </c>
      <c r="B81" s="3">
        <v>76</v>
      </c>
      <c r="D81" s="33" t="s">
        <v>251</v>
      </c>
      <c r="E81" s="38">
        <v>0.2916666666666667</v>
      </c>
      <c r="F81" s="3" t="s">
        <v>29</v>
      </c>
      <c r="G81" s="39" t="s">
        <v>204</v>
      </c>
      <c r="H81" s="42">
        <v>92.1</v>
      </c>
      <c r="I81" s="42">
        <v>101.3</v>
      </c>
      <c r="L81" s="17">
        <f t="shared" si="17"/>
        <v>-7.800000000000011</v>
      </c>
      <c r="M81" s="13">
        <f t="shared" si="18"/>
        <v>1.3999999999999915</v>
      </c>
      <c r="O81" s="42">
        <v>98.2</v>
      </c>
      <c r="P81" s="42">
        <v>97.6</v>
      </c>
      <c r="R81" s="40">
        <v>2</v>
      </c>
      <c r="S81" s="13">
        <f t="shared" si="7"/>
        <v>-1.7000000000000028</v>
      </c>
      <c r="T81" s="13">
        <f t="shared" si="8"/>
        <v>-2.3000000000000114</v>
      </c>
      <c r="V81" s="16">
        <f t="shared" si="14"/>
        <v>89.79999999999998</v>
      </c>
      <c r="W81" s="16">
        <f t="shared" si="15"/>
        <v>89.79999999999998</v>
      </c>
      <c r="X81" s="15">
        <f t="shared" si="16"/>
        <v>89.79999999999998</v>
      </c>
      <c r="Y81" s="16">
        <f t="shared" si="19"/>
        <v>99.6</v>
      </c>
      <c r="Z81" s="16">
        <f t="shared" si="20"/>
        <v>99.6</v>
      </c>
      <c r="AA81" s="15">
        <f t="shared" si="21"/>
        <v>101.6</v>
      </c>
      <c r="AG81" s="3">
        <f t="shared" si="12"/>
        <v>11.800000000000011</v>
      </c>
      <c r="AH81" s="3">
        <f t="shared" si="13"/>
        <v>11.800000000000011</v>
      </c>
      <c r="AI81" s="40">
        <v>13.5</v>
      </c>
    </row>
    <row r="82" spans="1:35" ht="15">
      <c r="A82" s="40">
        <v>99.9</v>
      </c>
      <c r="B82" s="3">
        <v>77</v>
      </c>
      <c r="D82" s="33" t="s">
        <v>252</v>
      </c>
      <c r="E82" s="38">
        <v>0.3125</v>
      </c>
      <c r="F82" s="3" t="s">
        <v>29</v>
      </c>
      <c r="G82" s="39" t="s">
        <v>137</v>
      </c>
      <c r="H82" s="42">
        <v>92.1</v>
      </c>
      <c r="I82" s="42">
        <v>101.3</v>
      </c>
      <c r="K82" s="40">
        <v>1</v>
      </c>
      <c r="L82" s="17">
        <f t="shared" si="17"/>
        <v>-7.800000000000011</v>
      </c>
      <c r="M82" s="13">
        <f t="shared" si="18"/>
        <v>1.3999999999999915</v>
      </c>
      <c r="O82" s="42">
        <v>91.2</v>
      </c>
      <c r="P82" s="42">
        <v>100.4</v>
      </c>
      <c r="S82" s="13">
        <f t="shared" si="7"/>
        <v>-8.700000000000003</v>
      </c>
      <c r="T82" s="13">
        <f t="shared" si="8"/>
        <v>0.5</v>
      </c>
      <c r="V82" s="16">
        <f t="shared" si="14"/>
        <v>92.6</v>
      </c>
      <c r="W82" s="16">
        <f t="shared" si="15"/>
        <v>92.6</v>
      </c>
      <c r="X82" s="15">
        <f t="shared" si="16"/>
        <v>93.6</v>
      </c>
      <c r="Y82" s="16">
        <f t="shared" si="19"/>
        <v>92.6</v>
      </c>
      <c r="Z82" s="16">
        <f t="shared" si="20"/>
        <v>92.6</v>
      </c>
      <c r="AA82" s="15">
        <f t="shared" si="21"/>
        <v>92.6</v>
      </c>
      <c r="AG82" s="3">
        <f t="shared" si="12"/>
        <v>-1</v>
      </c>
      <c r="AH82" s="3">
        <f t="shared" si="13"/>
        <v>-1</v>
      </c>
      <c r="AI82" s="40">
        <v>2.5</v>
      </c>
    </row>
    <row r="83" spans="1:35" ht="15">
      <c r="A83" s="40"/>
      <c r="B83" s="3">
        <v>78</v>
      </c>
      <c r="D83" s="33" t="s">
        <v>253</v>
      </c>
      <c r="E83" s="38">
        <v>0.3125</v>
      </c>
      <c r="F83" s="3" t="s">
        <v>52</v>
      </c>
      <c r="G83" s="39" t="s">
        <v>117</v>
      </c>
      <c r="H83" s="42"/>
      <c r="I83" s="42"/>
      <c r="L83" s="17">
        <f t="shared" si="17"/>
        <v>0</v>
      </c>
      <c r="M83" s="13">
        <f t="shared" si="18"/>
        <v>0</v>
      </c>
      <c r="O83" s="42"/>
      <c r="P83" s="42"/>
      <c r="S83" s="13">
        <f t="shared" si="7"/>
        <v>0</v>
      </c>
      <c r="T83" s="13">
        <f t="shared" si="8"/>
        <v>0</v>
      </c>
      <c r="V83" s="16">
        <f t="shared" si="14"/>
        <v>0</v>
      </c>
      <c r="W83" s="16">
        <f t="shared" si="15"/>
        <v>0</v>
      </c>
      <c r="X83" s="15">
        <f t="shared" si="16"/>
        <v>0</v>
      </c>
      <c r="Y83" s="16">
        <f t="shared" si="19"/>
        <v>0</v>
      </c>
      <c r="Z83" s="16">
        <f t="shared" si="20"/>
        <v>0</v>
      </c>
      <c r="AA83" s="15">
        <f t="shared" si="21"/>
        <v>0</v>
      </c>
      <c r="AG83" s="3">
        <f t="shared" si="12"/>
        <v>0</v>
      </c>
      <c r="AH83" s="3">
        <f t="shared" si="13"/>
        <v>0</v>
      </c>
      <c r="AI83" s="40">
        <v>7.5</v>
      </c>
    </row>
    <row r="84" spans="1:35" ht="15">
      <c r="A84" s="40"/>
      <c r="B84" s="3">
        <v>79</v>
      </c>
      <c r="D84" s="33" t="s">
        <v>254</v>
      </c>
      <c r="E84" s="38">
        <v>0.3125</v>
      </c>
      <c r="F84" s="3" t="s">
        <v>43</v>
      </c>
      <c r="G84" s="39" t="s">
        <v>87</v>
      </c>
      <c r="H84" s="42"/>
      <c r="I84" s="42"/>
      <c r="L84" s="17">
        <f t="shared" si="17"/>
        <v>0</v>
      </c>
      <c r="M84" s="13">
        <f t="shared" si="18"/>
        <v>0</v>
      </c>
      <c r="O84" s="42"/>
      <c r="P84" s="42"/>
      <c r="S84" s="13">
        <f t="shared" si="7"/>
        <v>0</v>
      </c>
      <c r="T84" s="13">
        <f t="shared" si="8"/>
        <v>0</v>
      </c>
      <c r="V84" s="16">
        <f t="shared" si="14"/>
        <v>0</v>
      </c>
      <c r="W84" s="16">
        <f t="shared" si="15"/>
        <v>0</v>
      </c>
      <c r="X84" s="15">
        <f t="shared" si="16"/>
        <v>0</v>
      </c>
      <c r="Y84" s="16">
        <f t="shared" si="19"/>
        <v>0</v>
      </c>
      <c r="Z84" s="16">
        <f t="shared" si="20"/>
        <v>0</v>
      </c>
      <c r="AA84" s="15">
        <f t="shared" si="21"/>
        <v>0</v>
      </c>
      <c r="AG84" s="3">
        <f>AA84-X84</f>
        <v>0</v>
      </c>
      <c r="AH84" s="3">
        <f>AA84-X84-AC84+AD84</f>
        <v>0</v>
      </c>
      <c r="AI84" s="40">
        <v>10.5</v>
      </c>
    </row>
    <row r="85" spans="1:35" ht="15">
      <c r="A85" s="40"/>
      <c r="B85" s="3">
        <v>80</v>
      </c>
      <c r="D85" s="33" t="s">
        <v>255</v>
      </c>
      <c r="E85" s="38">
        <v>0.2916666666666667</v>
      </c>
      <c r="F85" s="3" t="s">
        <v>29</v>
      </c>
      <c r="G85" s="39" t="s">
        <v>225</v>
      </c>
      <c r="H85" s="42"/>
      <c r="I85" s="42"/>
      <c r="L85" s="17">
        <f t="shared" si="17"/>
        <v>0</v>
      </c>
      <c r="M85" s="13">
        <f t="shared" si="18"/>
        <v>0</v>
      </c>
      <c r="O85" s="42"/>
      <c r="P85" s="42"/>
      <c r="S85" s="13">
        <f t="shared" si="7"/>
        <v>0</v>
      </c>
      <c r="T85" s="13">
        <f t="shared" si="8"/>
        <v>0</v>
      </c>
      <c r="V85" s="16">
        <f t="shared" si="14"/>
        <v>0</v>
      </c>
      <c r="W85" s="16">
        <f t="shared" si="15"/>
        <v>0</v>
      </c>
      <c r="X85" s="15">
        <f t="shared" si="16"/>
        <v>0</v>
      </c>
      <c r="Y85" s="16">
        <f t="shared" si="19"/>
        <v>0</v>
      </c>
      <c r="Z85" s="16">
        <f t="shared" si="20"/>
        <v>0</v>
      </c>
      <c r="AA85" s="15">
        <f t="shared" si="21"/>
        <v>0</v>
      </c>
      <c r="AG85" s="3">
        <f>AA85-X85</f>
        <v>0</v>
      </c>
      <c r="AH85" s="3">
        <f>AA85-X85-AC85+AD85</f>
        <v>0</v>
      </c>
      <c r="AI85" s="40">
        <v>7.5</v>
      </c>
    </row>
    <row r="86" spans="1:35" ht="15">
      <c r="A86" s="40">
        <v>99.9</v>
      </c>
      <c r="B86" s="3">
        <v>81</v>
      </c>
      <c r="D86" s="33" t="s">
        <v>256</v>
      </c>
      <c r="E86" s="38">
        <v>0.3125</v>
      </c>
      <c r="F86" s="3" t="s">
        <v>38</v>
      </c>
      <c r="G86" s="39" t="s">
        <v>157</v>
      </c>
      <c r="H86" s="42">
        <v>91.9</v>
      </c>
      <c r="I86" s="42">
        <v>101.3</v>
      </c>
      <c r="L86" s="17">
        <f t="shared" si="17"/>
        <v>-8</v>
      </c>
      <c r="M86" s="13">
        <f t="shared" si="18"/>
        <v>1.3999999999999915</v>
      </c>
      <c r="O86" s="42">
        <v>102.6</v>
      </c>
      <c r="P86" s="42">
        <v>96.9</v>
      </c>
      <c r="R86" s="40">
        <v>2</v>
      </c>
      <c r="S86" s="13">
        <f t="shared" si="7"/>
        <v>2.6999999999999886</v>
      </c>
      <c r="T86" s="13">
        <f t="shared" si="8"/>
        <v>-3</v>
      </c>
      <c r="V86" s="16">
        <f t="shared" si="14"/>
        <v>88.9</v>
      </c>
      <c r="W86" s="16">
        <f t="shared" si="15"/>
        <v>88.9</v>
      </c>
      <c r="X86" s="15">
        <f t="shared" si="16"/>
        <v>88.9</v>
      </c>
      <c r="Y86" s="16">
        <f t="shared" si="19"/>
        <v>103.99999999999999</v>
      </c>
      <c r="Z86" s="16">
        <f t="shared" si="20"/>
        <v>103.99999999999999</v>
      </c>
      <c r="AA86" s="15">
        <f t="shared" si="21"/>
        <v>105.99999999999999</v>
      </c>
      <c r="AG86" s="3">
        <f>AA86-X86</f>
        <v>17.09999999999998</v>
      </c>
      <c r="AH86" s="3">
        <f>AA86-X86-AC86+AD86</f>
        <v>17.09999999999998</v>
      </c>
      <c r="AI86" s="40">
        <v>18.5</v>
      </c>
    </row>
    <row r="87" spans="1:35" ht="15">
      <c r="A87" s="40">
        <v>99.9</v>
      </c>
      <c r="B87" s="3">
        <v>82</v>
      </c>
      <c r="D87" s="33" t="s">
        <v>257</v>
      </c>
      <c r="E87" s="38">
        <v>0.3333333333333333</v>
      </c>
      <c r="F87" s="3" t="s">
        <v>29</v>
      </c>
      <c r="G87" s="39" t="s">
        <v>116</v>
      </c>
      <c r="H87" s="42">
        <v>91.9</v>
      </c>
      <c r="I87" s="42">
        <v>101.3</v>
      </c>
      <c r="K87" s="40">
        <v>1</v>
      </c>
      <c r="L87" s="17">
        <f t="shared" si="17"/>
        <v>-8</v>
      </c>
      <c r="M87" s="13">
        <f t="shared" si="18"/>
        <v>1.3999999999999915</v>
      </c>
      <c r="O87" s="42">
        <v>98</v>
      </c>
      <c r="P87" s="42">
        <v>99.5</v>
      </c>
      <c r="S87" s="13">
        <f t="shared" si="7"/>
        <v>-1.9000000000000057</v>
      </c>
      <c r="T87" s="13">
        <f t="shared" si="8"/>
        <v>-0.4000000000000057</v>
      </c>
      <c r="V87" s="16">
        <f t="shared" si="14"/>
        <v>91.5</v>
      </c>
      <c r="W87" s="16">
        <f t="shared" si="15"/>
        <v>91.5</v>
      </c>
      <c r="X87" s="15">
        <f t="shared" si="16"/>
        <v>92.5</v>
      </c>
      <c r="Y87" s="16">
        <f t="shared" si="19"/>
        <v>99.39999999999999</v>
      </c>
      <c r="Z87" s="16">
        <f t="shared" si="20"/>
        <v>99.39999999999999</v>
      </c>
      <c r="AA87" s="15">
        <f t="shared" si="21"/>
        <v>99.39999999999999</v>
      </c>
      <c r="AG87" s="3">
        <f>AA87-X87</f>
        <v>6.8999999999999915</v>
      </c>
      <c r="AH87" s="3">
        <f>AA87-X87-AC87+AD87</f>
        <v>6.8999999999999915</v>
      </c>
      <c r="AI87" s="40">
        <v>4.5</v>
      </c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  <row r="94" ht="15">
      <c r="G94"/>
    </row>
  </sheetData>
  <sheetProtection/>
  <mergeCells count="2">
    <mergeCell ref="H3:K3"/>
    <mergeCell ref="O3:R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G101"/>
  <sheetViews>
    <sheetView tabSelected="1" zoomScale="80" zoomScaleNormal="80" zoomScalePageLayoutView="0" workbookViewId="0" topLeftCell="A1">
      <pane xSplit="4" ySplit="17" topLeftCell="E8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N100" sqref="N100"/>
    </sheetView>
  </sheetViews>
  <sheetFormatPr defaultColWidth="9.421875" defaultRowHeight="12.75"/>
  <cols>
    <col min="1" max="2" width="9.421875" style="3" customWidth="1"/>
    <col min="3" max="3" width="12.7109375" style="3" customWidth="1"/>
    <col min="4" max="4" width="61.421875" style="3" customWidth="1"/>
    <col min="5" max="7" width="9.421875" style="3" customWidth="1"/>
    <col min="8" max="8" width="11.00390625" style="3" customWidth="1"/>
    <col min="9" max="9" width="9.28125" style="3" customWidth="1"/>
    <col min="10" max="10" width="7.8515625" style="3" customWidth="1"/>
    <col min="11" max="11" width="4.140625" style="3" customWidth="1"/>
    <col min="12" max="14" width="4.421875" style="3" customWidth="1"/>
    <col min="15" max="15" width="4.57421875" style="3" customWidth="1"/>
    <col min="16" max="17" width="9.421875" style="3" customWidth="1"/>
    <col min="18" max="18" width="8.7109375" style="3" bestFit="1" customWidth="1"/>
    <col min="19" max="19" width="10.8515625" style="3" bestFit="1" customWidth="1"/>
    <col min="20" max="22" width="9.421875" style="3" customWidth="1"/>
    <col min="23" max="23" width="10.8515625" style="3" bestFit="1" customWidth="1"/>
    <col min="24" max="25" width="9.421875" style="3" customWidth="1"/>
    <col min="26" max="27" width="10.8515625" style="3" bestFit="1" customWidth="1"/>
    <col min="28" max="16384" width="9.421875" style="3" customWidth="1"/>
  </cols>
  <sheetData>
    <row r="1" ht="15"/>
    <row r="2" ht="15"/>
    <row r="3" ht="15"/>
    <row r="4" ht="15"/>
    <row r="5" spans="29:43" ht="15">
      <c r="AC5" s="47">
        <v>21</v>
      </c>
      <c r="AD5" s="46" t="s">
        <v>96</v>
      </c>
      <c r="AE5" s="46">
        <f aca="true" t="shared" si="0" ref="AE5:AQ5">SUM(AE80:AE100)</f>
        <v>13</v>
      </c>
      <c r="AF5" s="46">
        <f t="shared" si="0"/>
        <v>13</v>
      </c>
      <c r="AG5" s="46">
        <f t="shared" si="0"/>
        <v>7</v>
      </c>
      <c r="AH5" s="46">
        <f t="shared" si="0"/>
        <v>16</v>
      </c>
      <c r="AI5" s="46">
        <f t="shared" si="0"/>
        <v>12</v>
      </c>
      <c r="AJ5" s="46">
        <f t="shared" si="0"/>
        <v>15</v>
      </c>
      <c r="AK5" s="46">
        <f t="shared" si="0"/>
        <v>13</v>
      </c>
      <c r="AL5" s="46">
        <f t="shared" si="0"/>
        <v>14</v>
      </c>
      <c r="AM5" s="46">
        <f t="shared" si="0"/>
        <v>13</v>
      </c>
      <c r="AN5" s="46">
        <f t="shared" si="0"/>
        <v>8</v>
      </c>
      <c r="AO5" s="46">
        <f t="shared" si="0"/>
        <v>13</v>
      </c>
      <c r="AP5" s="46">
        <f t="shared" si="0"/>
        <v>13</v>
      </c>
      <c r="AQ5" s="46">
        <f t="shared" si="0"/>
        <v>8</v>
      </c>
    </row>
    <row r="6" spans="29:43" ht="15">
      <c r="AC6" s="47">
        <v>21</v>
      </c>
      <c r="AD6" s="46" t="s">
        <v>97</v>
      </c>
      <c r="AE6" s="46">
        <f aca="true" t="shared" si="1" ref="AE6:AQ6">SUM(AE58:AE79)</f>
        <v>14</v>
      </c>
      <c r="AF6" s="46">
        <f t="shared" si="1"/>
        <v>10</v>
      </c>
      <c r="AG6" s="46">
        <f t="shared" si="1"/>
        <v>8</v>
      </c>
      <c r="AH6" s="46">
        <f t="shared" si="1"/>
        <v>12</v>
      </c>
      <c r="AI6" s="46">
        <f t="shared" si="1"/>
        <v>10</v>
      </c>
      <c r="AJ6" s="46">
        <f t="shared" si="1"/>
        <v>11</v>
      </c>
      <c r="AK6" s="46">
        <f t="shared" si="1"/>
        <v>13</v>
      </c>
      <c r="AL6" s="46">
        <f t="shared" si="1"/>
        <v>8</v>
      </c>
      <c r="AM6" s="46">
        <f t="shared" si="1"/>
        <v>14</v>
      </c>
      <c r="AN6" s="46">
        <f t="shared" si="1"/>
        <v>9</v>
      </c>
      <c r="AO6" s="46">
        <f t="shared" si="1"/>
        <v>14</v>
      </c>
      <c r="AP6" s="46">
        <f t="shared" si="1"/>
        <v>12</v>
      </c>
      <c r="AQ6" s="46">
        <f t="shared" si="1"/>
        <v>10</v>
      </c>
    </row>
    <row r="7" spans="29:43" ht="15">
      <c r="AC7" s="47">
        <v>20</v>
      </c>
      <c r="AD7" s="46" t="s">
        <v>98</v>
      </c>
      <c r="AE7" s="46">
        <f aca="true" t="shared" si="2" ref="AE7:AQ7">SUM(AE38:AE57)</f>
        <v>8</v>
      </c>
      <c r="AF7" s="46">
        <f t="shared" si="2"/>
        <v>14</v>
      </c>
      <c r="AG7" s="46">
        <f t="shared" si="2"/>
        <v>8</v>
      </c>
      <c r="AH7" s="46">
        <f t="shared" si="2"/>
        <v>14</v>
      </c>
      <c r="AI7" s="46">
        <f t="shared" si="2"/>
        <v>15</v>
      </c>
      <c r="AJ7" s="46">
        <f t="shared" si="2"/>
        <v>11</v>
      </c>
      <c r="AK7" s="46">
        <f t="shared" si="2"/>
        <v>14</v>
      </c>
      <c r="AL7" s="46">
        <f t="shared" si="2"/>
        <v>9</v>
      </c>
      <c r="AM7" s="46">
        <f t="shared" si="2"/>
        <v>8</v>
      </c>
      <c r="AN7" s="46">
        <f t="shared" si="2"/>
        <v>7</v>
      </c>
      <c r="AO7" s="46">
        <f t="shared" si="2"/>
        <v>8</v>
      </c>
      <c r="AP7" s="46">
        <f t="shared" si="2"/>
        <v>12</v>
      </c>
      <c r="AQ7" s="46">
        <f t="shared" si="2"/>
        <v>7</v>
      </c>
    </row>
    <row r="8" spans="29:59" ht="15">
      <c r="AC8" s="47">
        <v>20</v>
      </c>
      <c r="AD8" s="48" t="s">
        <v>58</v>
      </c>
      <c r="AE8" s="48">
        <f aca="true" t="shared" si="3" ref="AE8:AQ8">SUM(AE18:AE37)</f>
        <v>8</v>
      </c>
      <c r="AF8" s="48">
        <f t="shared" si="3"/>
        <v>9</v>
      </c>
      <c r="AG8" s="48">
        <f t="shared" si="3"/>
        <v>12</v>
      </c>
      <c r="AH8" s="48">
        <f t="shared" si="3"/>
        <v>10</v>
      </c>
      <c r="AI8" s="48">
        <f t="shared" si="3"/>
        <v>9</v>
      </c>
      <c r="AJ8" s="48">
        <f t="shared" si="3"/>
        <v>12</v>
      </c>
      <c r="AK8" s="48">
        <f t="shared" si="3"/>
        <v>8</v>
      </c>
      <c r="AL8" s="48">
        <f t="shared" si="3"/>
        <v>10</v>
      </c>
      <c r="AM8" s="48">
        <f t="shared" si="3"/>
        <v>8</v>
      </c>
      <c r="AN8" s="48">
        <f t="shared" si="3"/>
        <v>9</v>
      </c>
      <c r="AO8" s="48">
        <f t="shared" si="3"/>
        <v>8</v>
      </c>
      <c r="AP8" s="48">
        <f t="shared" si="3"/>
        <v>9</v>
      </c>
      <c r="AQ8" s="48">
        <f t="shared" si="3"/>
        <v>9</v>
      </c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G8" s="3" t="s">
        <v>122</v>
      </c>
    </row>
    <row r="9" spans="29:43" ht="15">
      <c r="AC9" s="47">
        <v>8</v>
      </c>
      <c r="AD9" s="3" t="s">
        <v>144</v>
      </c>
      <c r="AE9" s="3">
        <f>SUM(AE93:AE100)</f>
        <v>4</v>
      </c>
      <c r="AF9" s="3">
        <f aca="true" t="shared" si="4" ref="AF9:AQ9">SUM(AF93:AF100)</f>
        <v>4</v>
      </c>
      <c r="AG9" s="3">
        <f t="shared" si="4"/>
        <v>3</v>
      </c>
      <c r="AH9" s="3">
        <f t="shared" si="4"/>
        <v>6</v>
      </c>
      <c r="AI9" s="3">
        <f t="shared" si="4"/>
        <v>4</v>
      </c>
      <c r="AJ9" s="3">
        <f t="shared" si="4"/>
        <v>5</v>
      </c>
      <c r="AK9" s="3">
        <f t="shared" si="4"/>
        <v>4</v>
      </c>
      <c r="AL9" s="3">
        <f t="shared" si="4"/>
        <v>3</v>
      </c>
      <c r="AM9" s="3">
        <f t="shared" si="4"/>
        <v>4</v>
      </c>
      <c r="AN9" s="3">
        <f t="shared" si="4"/>
        <v>5</v>
      </c>
      <c r="AO9" s="3">
        <f t="shared" si="4"/>
        <v>4</v>
      </c>
      <c r="AP9" s="3">
        <f t="shared" si="4"/>
        <v>3</v>
      </c>
      <c r="AQ9" s="3">
        <f t="shared" si="4"/>
        <v>5</v>
      </c>
    </row>
    <row r="10" spans="29:43" ht="15">
      <c r="AC10" s="47">
        <v>15</v>
      </c>
      <c r="AD10" s="3" t="s">
        <v>143</v>
      </c>
      <c r="AE10" s="3">
        <f>SUM(AE78:AE92)</f>
        <v>11</v>
      </c>
      <c r="AF10" s="3">
        <f aca="true" t="shared" si="5" ref="AF10:AQ10">SUM(AF78:AF92)</f>
        <v>10</v>
      </c>
      <c r="AG10" s="3">
        <f t="shared" si="5"/>
        <v>4</v>
      </c>
      <c r="AH10" s="3">
        <f t="shared" si="5"/>
        <v>11</v>
      </c>
      <c r="AI10" s="3">
        <f t="shared" si="5"/>
        <v>10</v>
      </c>
      <c r="AJ10" s="3">
        <f t="shared" si="5"/>
        <v>11</v>
      </c>
      <c r="AK10" s="3">
        <f t="shared" si="5"/>
        <v>11</v>
      </c>
      <c r="AL10" s="3">
        <f t="shared" si="5"/>
        <v>12</v>
      </c>
      <c r="AM10" s="3">
        <f t="shared" si="5"/>
        <v>11</v>
      </c>
      <c r="AN10" s="3">
        <f t="shared" si="5"/>
        <v>4</v>
      </c>
      <c r="AO10" s="3">
        <f t="shared" si="5"/>
        <v>11</v>
      </c>
      <c r="AP10" s="3">
        <f t="shared" si="5"/>
        <v>11</v>
      </c>
      <c r="AQ10" s="3">
        <f t="shared" si="5"/>
        <v>4</v>
      </c>
    </row>
    <row r="11" spans="29:44" ht="15">
      <c r="AC11" s="47">
        <v>11</v>
      </c>
      <c r="AD11" s="3" t="s">
        <v>139</v>
      </c>
      <c r="AE11" s="3">
        <f>SUM(AE66:AE76)</f>
        <v>6</v>
      </c>
      <c r="AF11" s="3">
        <f aca="true" t="shared" si="6" ref="AF11:AQ11">SUM(AF66:AF76)</f>
        <v>5</v>
      </c>
      <c r="AG11" s="3">
        <f t="shared" si="6"/>
        <v>4</v>
      </c>
      <c r="AH11" s="3">
        <f t="shared" si="6"/>
        <v>7</v>
      </c>
      <c r="AI11" s="3">
        <f t="shared" si="6"/>
        <v>5</v>
      </c>
      <c r="AJ11" s="3">
        <f t="shared" si="6"/>
        <v>6</v>
      </c>
      <c r="AK11" s="3">
        <f t="shared" si="6"/>
        <v>7</v>
      </c>
      <c r="AL11" s="3">
        <f t="shared" si="6"/>
        <v>6</v>
      </c>
      <c r="AM11" s="3">
        <f t="shared" si="6"/>
        <v>6</v>
      </c>
      <c r="AN11" s="3">
        <f t="shared" si="6"/>
        <v>5</v>
      </c>
      <c r="AO11" s="3">
        <f t="shared" si="6"/>
        <v>6</v>
      </c>
      <c r="AP11" s="3">
        <f t="shared" si="6"/>
        <v>7</v>
      </c>
      <c r="AQ11" s="3">
        <f t="shared" si="6"/>
        <v>5</v>
      </c>
      <c r="AR11" s="3" t="s">
        <v>111</v>
      </c>
    </row>
    <row r="12" spans="29:44" ht="15">
      <c r="AC12" s="47">
        <v>14</v>
      </c>
      <c r="AD12" s="3" t="s">
        <v>135</v>
      </c>
      <c r="AE12" s="3">
        <f aca="true" t="shared" si="7" ref="AE12:AQ12">SUM(AE52:AE65)</f>
        <v>7</v>
      </c>
      <c r="AF12" s="3">
        <f t="shared" si="7"/>
        <v>7</v>
      </c>
      <c r="AG12" s="3">
        <f t="shared" si="7"/>
        <v>6</v>
      </c>
      <c r="AH12" s="3">
        <f t="shared" si="7"/>
        <v>7</v>
      </c>
      <c r="AI12" s="3">
        <f t="shared" si="7"/>
        <v>6</v>
      </c>
      <c r="AJ12" s="3">
        <f t="shared" si="7"/>
        <v>7</v>
      </c>
      <c r="AK12" s="3">
        <f t="shared" si="7"/>
        <v>8</v>
      </c>
      <c r="AL12" s="3">
        <f t="shared" si="7"/>
        <v>4</v>
      </c>
      <c r="AM12" s="3">
        <f t="shared" si="7"/>
        <v>7</v>
      </c>
      <c r="AN12" s="3">
        <f t="shared" si="7"/>
        <v>4</v>
      </c>
      <c r="AO12" s="3">
        <f t="shared" si="7"/>
        <v>7</v>
      </c>
      <c r="AP12" s="3">
        <f t="shared" si="7"/>
        <v>7</v>
      </c>
      <c r="AQ12" s="3">
        <f t="shared" si="7"/>
        <v>5</v>
      </c>
      <c r="AR12" s="3" t="s">
        <v>78</v>
      </c>
    </row>
    <row r="13" spans="9:44" ht="15">
      <c r="I13" s="18"/>
      <c r="K13" s="18"/>
      <c r="L13" s="18"/>
      <c r="M13" s="18"/>
      <c r="N13" s="18"/>
      <c r="AC13" s="47">
        <v>16</v>
      </c>
      <c r="AD13" s="3" t="s">
        <v>134</v>
      </c>
      <c r="AE13" s="3">
        <f aca="true" t="shared" si="8" ref="AE13:AQ13">SUM(AE36:AE51)</f>
        <v>8</v>
      </c>
      <c r="AF13" s="3">
        <f t="shared" si="8"/>
        <v>11</v>
      </c>
      <c r="AG13" s="3">
        <f t="shared" si="8"/>
        <v>8</v>
      </c>
      <c r="AH13" s="3">
        <f t="shared" si="8"/>
        <v>11</v>
      </c>
      <c r="AI13" s="3">
        <f t="shared" si="8"/>
        <v>12</v>
      </c>
      <c r="AJ13" s="3">
        <f t="shared" si="8"/>
        <v>8</v>
      </c>
      <c r="AK13" s="3">
        <f t="shared" si="8"/>
        <v>11</v>
      </c>
      <c r="AL13" s="3">
        <f t="shared" si="8"/>
        <v>7</v>
      </c>
      <c r="AM13" s="3">
        <f t="shared" si="8"/>
        <v>8</v>
      </c>
      <c r="AN13" s="3">
        <f t="shared" si="8"/>
        <v>7</v>
      </c>
      <c r="AO13" s="3">
        <f t="shared" si="8"/>
        <v>8</v>
      </c>
      <c r="AP13" s="3">
        <f t="shared" si="8"/>
        <v>9</v>
      </c>
      <c r="AQ13" s="3">
        <f t="shared" si="8"/>
        <v>7</v>
      </c>
      <c r="AR13" s="3" t="s">
        <v>108</v>
      </c>
    </row>
    <row r="14" spans="9:44" ht="15">
      <c r="I14" s="67" t="s">
        <v>145</v>
      </c>
      <c r="J14" s="59">
        <f>SUM(K15:L15)</f>
        <v>82</v>
      </c>
      <c r="K14" s="18"/>
      <c r="M14" s="59" t="s">
        <v>284</v>
      </c>
      <c r="N14" s="59"/>
      <c r="AC14" s="47">
        <v>18</v>
      </c>
      <c r="AD14" s="3" t="s">
        <v>133</v>
      </c>
      <c r="AE14" s="3">
        <f aca="true" t="shared" si="9" ref="AE14:AQ14">SUM(AE18:AE35)</f>
        <v>7</v>
      </c>
      <c r="AF14" s="3">
        <f t="shared" si="9"/>
        <v>8</v>
      </c>
      <c r="AG14" s="3">
        <f t="shared" si="9"/>
        <v>10</v>
      </c>
      <c r="AH14" s="3">
        <f t="shared" si="9"/>
        <v>9</v>
      </c>
      <c r="AI14" s="3">
        <f t="shared" si="9"/>
        <v>8</v>
      </c>
      <c r="AJ14" s="3">
        <f t="shared" si="9"/>
        <v>11</v>
      </c>
      <c r="AK14" s="3">
        <f t="shared" si="9"/>
        <v>7</v>
      </c>
      <c r="AL14" s="3">
        <f t="shared" si="9"/>
        <v>9</v>
      </c>
      <c r="AM14" s="3">
        <f t="shared" si="9"/>
        <v>7</v>
      </c>
      <c r="AN14" s="3">
        <f t="shared" si="9"/>
        <v>8</v>
      </c>
      <c r="AO14" s="3">
        <f t="shared" si="9"/>
        <v>7</v>
      </c>
      <c r="AP14" s="3">
        <f t="shared" si="9"/>
        <v>8</v>
      </c>
      <c r="AQ14" s="3">
        <f t="shared" si="9"/>
        <v>8</v>
      </c>
      <c r="AR14" s="3" t="s">
        <v>77</v>
      </c>
    </row>
    <row r="15" spans="9:59" ht="15">
      <c r="I15" s="19"/>
      <c r="J15" s="20" t="s">
        <v>59</v>
      </c>
      <c r="K15" s="19">
        <f>SUM(K18:K100)</f>
        <v>17</v>
      </c>
      <c r="L15" s="19">
        <f>SUM(L18:L100)</f>
        <v>65</v>
      </c>
      <c r="M15" s="19">
        <f>SUM(M18:M100)</f>
        <v>34</v>
      </c>
      <c r="N15" s="19">
        <f>SUM(N18:N100)</f>
        <v>48</v>
      </c>
      <c r="AC15" s="47" t="s">
        <v>268</v>
      </c>
      <c r="AD15" s="3" t="s">
        <v>145</v>
      </c>
      <c r="AE15" s="3">
        <f aca="true" t="shared" si="10" ref="AE15:AQ15">SUM(AE9:AE14)</f>
        <v>43</v>
      </c>
      <c r="AF15" s="3">
        <f t="shared" si="10"/>
        <v>45</v>
      </c>
      <c r="AG15" s="3">
        <f t="shared" si="10"/>
        <v>35</v>
      </c>
      <c r="AH15" s="3">
        <f t="shared" si="10"/>
        <v>51</v>
      </c>
      <c r="AI15" s="3">
        <f t="shared" si="10"/>
        <v>45</v>
      </c>
      <c r="AJ15" s="3">
        <f t="shared" si="10"/>
        <v>48</v>
      </c>
      <c r="AK15" s="3">
        <f t="shared" si="10"/>
        <v>48</v>
      </c>
      <c r="AL15" s="3">
        <f t="shared" si="10"/>
        <v>41</v>
      </c>
      <c r="AM15" s="3">
        <f t="shared" si="10"/>
        <v>43</v>
      </c>
      <c r="AN15" s="3">
        <f t="shared" si="10"/>
        <v>33</v>
      </c>
      <c r="AO15" s="3">
        <f t="shared" si="10"/>
        <v>43</v>
      </c>
      <c r="AP15" s="3">
        <f t="shared" si="10"/>
        <v>45</v>
      </c>
      <c r="AQ15" s="3">
        <f t="shared" si="10"/>
        <v>34</v>
      </c>
      <c r="AR15" s="3" t="s">
        <v>289</v>
      </c>
      <c r="BG15" s="22" t="s">
        <v>279</v>
      </c>
    </row>
    <row r="16" spans="16:59" ht="15">
      <c r="P16" s="3" t="s">
        <v>60</v>
      </c>
      <c r="AD16" s="3" t="s">
        <v>61</v>
      </c>
      <c r="AS16" s="3" t="s">
        <v>62</v>
      </c>
      <c r="BG16" s="63">
        <f>AVERAGE(BG18:BG100)</f>
        <v>3.1587301587301586</v>
      </c>
    </row>
    <row r="17" spans="2:59" ht="15">
      <c r="B17" s="9" t="s">
        <v>63</v>
      </c>
      <c r="C17" s="9" t="s">
        <v>64</v>
      </c>
      <c r="D17" s="9" t="s">
        <v>65</v>
      </c>
      <c r="E17" s="9" t="s">
        <v>66</v>
      </c>
      <c r="F17" s="9" t="s">
        <v>67</v>
      </c>
      <c r="G17" s="9" t="s">
        <v>19</v>
      </c>
      <c r="H17" s="9" t="s">
        <v>8</v>
      </c>
      <c r="I17" s="9" t="s">
        <v>68</v>
      </c>
      <c r="J17" s="9" t="s">
        <v>69</v>
      </c>
      <c r="K17" s="21" t="s">
        <v>70</v>
      </c>
      <c r="L17" s="21" t="s">
        <v>71</v>
      </c>
      <c r="M17" s="21" t="s">
        <v>285</v>
      </c>
      <c r="N17" s="21" t="s">
        <v>286</v>
      </c>
      <c r="P17" s="22" t="s">
        <v>72</v>
      </c>
      <c r="Q17" s="22" t="s">
        <v>73</v>
      </c>
      <c r="R17" s="22" t="s">
        <v>74</v>
      </c>
      <c r="S17" s="22" t="s">
        <v>75</v>
      </c>
      <c r="T17" s="22" t="s">
        <v>76</v>
      </c>
      <c r="U17" s="22" t="s">
        <v>77</v>
      </c>
      <c r="V17" s="22" t="s">
        <v>78</v>
      </c>
      <c r="W17" s="22" t="s">
        <v>79</v>
      </c>
      <c r="X17" s="22" t="s">
        <v>80</v>
      </c>
      <c r="Y17" s="22" t="s">
        <v>81</v>
      </c>
      <c r="Z17" s="22" t="s">
        <v>82</v>
      </c>
      <c r="AA17" s="22" t="s">
        <v>83</v>
      </c>
      <c r="AB17" s="22" t="s">
        <v>84</v>
      </c>
      <c r="AE17" s="22" t="s">
        <v>72</v>
      </c>
      <c r="AF17" s="22" t="s">
        <v>73</v>
      </c>
      <c r="AG17" s="22" t="s">
        <v>74</v>
      </c>
      <c r="AH17" s="22" t="s">
        <v>75</v>
      </c>
      <c r="AI17" s="22" t="s">
        <v>76</v>
      </c>
      <c r="AJ17" s="22" t="s">
        <v>77</v>
      </c>
      <c r="AK17" s="22" t="s">
        <v>78</v>
      </c>
      <c r="AL17" s="22" t="s">
        <v>79</v>
      </c>
      <c r="AM17" s="22" t="s">
        <v>80</v>
      </c>
      <c r="AN17" s="22" t="s">
        <v>81</v>
      </c>
      <c r="AO17" s="22" t="s">
        <v>82</v>
      </c>
      <c r="AP17" s="22" t="s">
        <v>83</v>
      </c>
      <c r="AQ17" s="22" t="s">
        <v>84</v>
      </c>
      <c r="AR17" s="49" t="s">
        <v>85</v>
      </c>
      <c r="AS17" s="22" t="s">
        <v>72</v>
      </c>
      <c r="AT17" s="22" t="s">
        <v>73</v>
      </c>
      <c r="AU17" s="22" t="s">
        <v>74</v>
      </c>
      <c r="AV17" s="22" t="s">
        <v>75</v>
      </c>
      <c r="AW17" s="22" t="s">
        <v>76</v>
      </c>
      <c r="AX17" s="22" t="s">
        <v>77</v>
      </c>
      <c r="AY17" s="22" t="s">
        <v>78</v>
      </c>
      <c r="AZ17" s="22" t="s">
        <v>79</v>
      </c>
      <c r="BA17" s="22" t="s">
        <v>80</v>
      </c>
      <c r="BB17" s="22" t="s">
        <v>81</v>
      </c>
      <c r="BC17" s="49" t="s">
        <v>85</v>
      </c>
      <c r="BD17" s="22" t="s">
        <v>86</v>
      </c>
      <c r="BE17" s="22" t="s">
        <v>145</v>
      </c>
      <c r="BF17" s="22" t="s">
        <v>277</v>
      </c>
      <c r="BG17" s="22" t="s">
        <v>278</v>
      </c>
    </row>
    <row r="18" spans="2:59" ht="15">
      <c r="B18" s="3">
        <f>'schedule 14-15'!B5</f>
        <v>1</v>
      </c>
      <c r="C18" s="11" t="str">
        <f>'schedule 14-15'!D5</f>
        <v>Oct. 29</v>
      </c>
      <c r="D18" s="3" t="str">
        <f>'schedule 14-15'!G5</f>
        <v>Chicago</v>
      </c>
      <c r="E18" s="23">
        <f>'schedule 14-15'!AI5</f>
        <v>-1.5</v>
      </c>
      <c r="F18" s="54">
        <v>4</v>
      </c>
      <c r="G18" s="40">
        <v>80</v>
      </c>
      <c r="H18" s="40">
        <v>104</v>
      </c>
      <c r="I18" s="40" t="s">
        <v>88</v>
      </c>
      <c r="J18" s="40">
        <v>-24</v>
      </c>
      <c r="K18" s="40"/>
      <c r="L18" s="40">
        <v>1</v>
      </c>
      <c r="M18" s="40"/>
      <c r="N18" s="40">
        <v>1</v>
      </c>
      <c r="P18" s="18" t="s">
        <v>88</v>
      </c>
      <c r="Q18" s="18" t="s">
        <v>88</v>
      </c>
      <c r="R18" s="18" t="s">
        <v>88</v>
      </c>
      <c r="S18" s="18" t="s">
        <v>88</v>
      </c>
      <c r="T18" s="18" t="s">
        <v>88</v>
      </c>
      <c r="U18" s="18" t="s">
        <v>19</v>
      </c>
      <c r="V18" s="18" t="s">
        <v>19</v>
      </c>
      <c r="W18" s="18" t="s">
        <v>19</v>
      </c>
      <c r="X18" s="58" t="s">
        <v>19</v>
      </c>
      <c r="Y18" s="18" t="s">
        <v>19</v>
      </c>
      <c r="Z18" s="18" t="s">
        <v>19</v>
      </c>
      <c r="AA18" s="18" t="s">
        <v>19</v>
      </c>
      <c r="AB18" s="18" t="s">
        <v>19</v>
      </c>
      <c r="AE18" s="3">
        <f>IF(P18=$I18,1,0)</f>
        <v>1</v>
      </c>
      <c r="AF18" s="3">
        <f>IF(Q18=$I18,1,0)</f>
        <v>1</v>
      </c>
      <c r="AG18" s="3">
        <f aca="true" t="shared" si="11" ref="AG18:AQ18">IF(R18=$I18,1,0)</f>
        <v>1</v>
      </c>
      <c r="AH18" s="3">
        <f t="shared" si="11"/>
        <v>1</v>
      </c>
      <c r="AI18" s="3">
        <f t="shared" si="11"/>
        <v>1</v>
      </c>
      <c r="AJ18" s="3">
        <f t="shared" si="11"/>
        <v>0</v>
      </c>
      <c r="AK18" s="3">
        <f t="shared" si="11"/>
        <v>0</v>
      </c>
      <c r="AL18" s="3">
        <f t="shared" si="11"/>
        <v>0</v>
      </c>
      <c r="AM18" s="3">
        <f t="shared" si="11"/>
        <v>0</v>
      </c>
      <c r="AN18" s="3">
        <f t="shared" si="11"/>
        <v>0</v>
      </c>
      <c r="AO18" s="60">
        <f t="shared" si="11"/>
        <v>0</v>
      </c>
      <c r="AP18" s="60">
        <f t="shared" si="11"/>
        <v>0</v>
      </c>
      <c r="AQ18" s="60">
        <f t="shared" si="11"/>
        <v>0</v>
      </c>
      <c r="AR18" s="50">
        <v>1</v>
      </c>
      <c r="AS18" s="3">
        <f>IF(P18="Knicks",1,0)</f>
        <v>0</v>
      </c>
      <c r="AT18" s="3">
        <f aca="true" t="shared" si="12" ref="AT18:BB18">IF(Q18="Knicks",1,0)</f>
        <v>0</v>
      </c>
      <c r="AU18" s="3">
        <f t="shared" si="12"/>
        <v>0</v>
      </c>
      <c r="AV18" s="3">
        <f t="shared" si="12"/>
        <v>0</v>
      </c>
      <c r="AW18" s="3">
        <f t="shared" si="12"/>
        <v>0</v>
      </c>
      <c r="AX18" s="3">
        <f t="shared" si="12"/>
        <v>1</v>
      </c>
      <c r="AY18" s="3">
        <f t="shared" si="12"/>
        <v>1</v>
      </c>
      <c r="AZ18" s="3">
        <f t="shared" si="12"/>
        <v>1</v>
      </c>
      <c r="BA18" s="3">
        <f t="shared" si="12"/>
        <v>1</v>
      </c>
      <c r="BB18" s="3">
        <f t="shared" si="12"/>
        <v>1</v>
      </c>
      <c r="BC18" s="50">
        <v>1</v>
      </c>
      <c r="BD18" s="3">
        <f>SUM(AS18:BB18)</f>
        <v>5</v>
      </c>
      <c r="BE18" s="3">
        <f>COUNT(AS18:BB18)</f>
        <v>10</v>
      </c>
      <c r="BF18" s="62">
        <f>BD18/BE18</f>
        <v>0.5</v>
      </c>
      <c r="BG18" s="23">
        <f aca="true" t="shared" si="13" ref="BG18:BG80">ABS(E18-F18)</f>
        <v>5.5</v>
      </c>
    </row>
    <row r="19" spans="2:59" ht="15">
      <c r="B19" s="3">
        <f>'schedule 14-15'!B6</f>
        <v>2</v>
      </c>
      <c r="C19" s="11" t="str">
        <f>'schedule 14-15'!D6</f>
        <v>Oct. 30</v>
      </c>
      <c r="D19" s="3" t="str">
        <f>'schedule 14-15'!G6</f>
        <v>at Cleveland</v>
      </c>
      <c r="E19" s="23">
        <f>'schedule 14-15'!AI6</f>
        <v>5.5</v>
      </c>
      <c r="F19" s="54">
        <v>12</v>
      </c>
      <c r="G19" s="40">
        <v>95</v>
      </c>
      <c r="H19" s="40">
        <v>90</v>
      </c>
      <c r="I19" s="40" t="s">
        <v>19</v>
      </c>
      <c r="J19" s="40">
        <v>5</v>
      </c>
      <c r="K19" s="40">
        <v>1</v>
      </c>
      <c r="L19" s="40"/>
      <c r="M19" s="40">
        <v>1</v>
      </c>
      <c r="N19" s="40"/>
      <c r="P19" s="18" t="s">
        <v>19</v>
      </c>
      <c r="Q19" s="18" t="s">
        <v>127</v>
      </c>
      <c r="R19" s="18" t="s">
        <v>19</v>
      </c>
      <c r="S19" s="18" t="s">
        <v>127</v>
      </c>
      <c r="T19" s="18" t="s">
        <v>127</v>
      </c>
      <c r="U19" s="18" t="s">
        <v>19</v>
      </c>
      <c r="V19" s="18" t="s">
        <v>127</v>
      </c>
      <c r="W19" s="18" t="s">
        <v>127</v>
      </c>
      <c r="X19" s="58" t="s">
        <v>127</v>
      </c>
      <c r="Y19" s="18" t="s">
        <v>19</v>
      </c>
      <c r="Z19" s="18" t="s">
        <v>127</v>
      </c>
      <c r="AA19" s="18" t="s">
        <v>127</v>
      </c>
      <c r="AB19" s="18" t="s">
        <v>19</v>
      </c>
      <c r="AE19" s="3">
        <f aca="true" t="shared" si="14" ref="AE19:AE83">IF(P19=$I19,1,0)</f>
        <v>1</v>
      </c>
      <c r="AF19" s="3">
        <f aca="true" t="shared" si="15" ref="AF19:AF83">IF(Q19=$I19,1,0)</f>
        <v>0</v>
      </c>
      <c r="AG19" s="3">
        <f aca="true" t="shared" si="16" ref="AG19:AG83">IF(R19=$I19,1,0)</f>
        <v>1</v>
      </c>
      <c r="AH19" s="3">
        <f aca="true" t="shared" si="17" ref="AH19:AH83">IF(S19=$I19,1,0)</f>
        <v>0</v>
      </c>
      <c r="AI19" s="3">
        <f aca="true" t="shared" si="18" ref="AI19:AI83">IF(T19=$I19,1,0)</f>
        <v>0</v>
      </c>
      <c r="AJ19" s="3">
        <f aca="true" t="shared" si="19" ref="AJ19:AJ83">IF(U19=$I19,1,0)</f>
        <v>1</v>
      </c>
      <c r="AK19" s="3">
        <f aca="true" t="shared" si="20" ref="AK19:AK83">IF(V19=$I19,1,0)</f>
        <v>0</v>
      </c>
      <c r="AL19" s="3">
        <f aca="true" t="shared" si="21" ref="AL19:AL83">IF(W19=$I19,1,0)</f>
        <v>0</v>
      </c>
      <c r="AM19" s="3">
        <f aca="true" t="shared" si="22" ref="AM19:AM83">IF(X19=$I19,1,0)</f>
        <v>0</v>
      </c>
      <c r="AN19" s="3">
        <f aca="true" t="shared" si="23" ref="AN19:AN83">IF(Y19=$I19,1,0)</f>
        <v>1</v>
      </c>
      <c r="AO19" s="60">
        <f aca="true" t="shared" si="24" ref="AO19:AO83">IF(Z19=$I19,1,0)</f>
        <v>0</v>
      </c>
      <c r="AP19" s="60">
        <f aca="true" t="shared" si="25" ref="AP19:AP83">IF(AA19=$I19,1,0)</f>
        <v>0</v>
      </c>
      <c r="AQ19" s="60">
        <f aca="true" t="shared" si="26" ref="AQ19:AQ83">IF(AB19=$I19,1,0)</f>
        <v>1</v>
      </c>
      <c r="AR19" s="50">
        <v>2</v>
      </c>
      <c r="AS19" s="3">
        <f aca="true" t="shared" si="27" ref="AS19:BB23">IF(P19="Knicks",AS18+1,AS18)</f>
        <v>1</v>
      </c>
      <c r="AT19" s="3">
        <f t="shared" si="27"/>
        <v>0</v>
      </c>
      <c r="AU19" s="3">
        <f t="shared" si="27"/>
        <v>1</v>
      </c>
      <c r="AV19" s="3">
        <f t="shared" si="27"/>
        <v>0</v>
      </c>
      <c r="AW19" s="3">
        <f t="shared" si="27"/>
        <v>0</v>
      </c>
      <c r="AX19" s="3">
        <f t="shared" si="27"/>
        <v>2</v>
      </c>
      <c r="AY19" s="3">
        <f t="shared" si="27"/>
        <v>1</v>
      </c>
      <c r="AZ19" s="3">
        <f t="shared" si="27"/>
        <v>1</v>
      </c>
      <c r="BA19" s="3">
        <f t="shared" si="27"/>
        <v>1</v>
      </c>
      <c r="BB19" s="3">
        <f t="shared" si="27"/>
        <v>2</v>
      </c>
      <c r="BC19" s="50">
        <v>2</v>
      </c>
      <c r="BD19" s="3">
        <f aca="true" t="shared" si="28" ref="BD19:BD76">SUM(AS19:BB19)</f>
        <v>9</v>
      </c>
      <c r="BE19" s="3">
        <f>BE18+COUNT(AS19:BB19)</f>
        <v>20</v>
      </c>
      <c r="BF19" s="62">
        <f aca="true" t="shared" si="29" ref="BF19:BF60">BD19/BE19</f>
        <v>0.45</v>
      </c>
      <c r="BG19" s="23">
        <f t="shared" si="13"/>
        <v>6.5</v>
      </c>
    </row>
    <row r="20" spans="2:59" ht="15">
      <c r="B20" s="3">
        <f>'schedule 14-15'!B7</f>
        <v>3</v>
      </c>
      <c r="C20" s="11" t="str">
        <f>'schedule 14-15'!D7</f>
        <v>Nov. 2</v>
      </c>
      <c r="D20" s="3" t="str">
        <f>'schedule 14-15'!G7</f>
        <v>Charlotte</v>
      </c>
      <c r="E20" s="23">
        <f>'schedule 14-15'!AI7</f>
        <v>-1.5</v>
      </c>
      <c r="F20" s="54">
        <v>-3</v>
      </c>
      <c r="G20" s="40">
        <v>96</v>
      </c>
      <c r="H20" s="40">
        <v>93</v>
      </c>
      <c r="I20" s="40" t="s">
        <v>19</v>
      </c>
      <c r="J20" s="40">
        <v>3</v>
      </c>
      <c r="K20" s="40">
        <v>1</v>
      </c>
      <c r="L20" s="40"/>
      <c r="M20" s="40">
        <v>1</v>
      </c>
      <c r="N20" s="40"/>
      <c r="P20" s="18" t="s">
        <v>19</v>
      </c>
      <c r="Q20" s="18" t="s">
        <v>19</v>
      </c>
      <c r="R20" s="18" t="s">
        <v>19</v>
      </c>
      <c r="S20" s="18" t="s">
        <v>19</v>
      </c>
      <c r="T20" s="18" t="s">
        <v>90</v>
      </c>
      <c r="U20" s="18" t="s">
        <v>19</v>
      </c>
      <c r="V20" s="18" t="s">
        <v>19</v>
      </c>
      <c r="W20" s="18" t="s">
        <v>19</v>
      </c>
      <c r="X20" s="58" t="s">
        <v>19</v>
      </c>
      <c r="Y20" s="18" t="s">
        <v>19</v>
      </c>
      <c r="Z20" s="18" t="s">
        <v>19</v>
      </c>
      <c r="AA20" s="18" t="s">
        <v>19</v>
      </c>
      <c r="AB20" s="18" t="s">
        <v>19</v>
      </c>
      <c r="AE20" s="3">
        <f t="shared" si="14"/>
        <v>1</v>
      </c>
      <c r="AF20" s="3">
        <f t="shared" si="15"/>
        <v>1</v>
      </c>
      <c r="AG20" s="3">
        <f t="shared" si="16"/>
        <v>1</v>
      </c>
      <c r="AH20" s="3">
        <f t="shared" si="17"/>
        <v>1</v>
      </c>
      <c r="AI20" s="3">
        <f t="shared" si="18"/>
        <v>0</v>
      </c>
      <c r="AJ20" s="3">
        <f t="shared" si="19"/>
        <v>1</v>
      </c>
      <c r="AK20" s="3">
        <f t="shared" si="20"/>
        <v>1</v>
      </c>
      <c r="AL20" s="3">
        <f t="shared" si="21"/>
        <v>1</v>
      </c>
      <c r="AM20" s="3">
        <f t="shared" si="22"/>
        <v>1</v>
      </c>
      <c r="AN20" s="3">
        <f t="shared" si="23"/>
        <v>1</v>
      </c>
      <c r="AO20" s="60">
        <f t="shared" si="24"/>
        <v>1</v>
      </c>
      <c r="AP20" s="60">
        <f t="shared" si="25"/>
        <v>1</v>
      </c>
      <c r="AQ20" s="60">
        <f t="shared" si="26"/>
        <v>1</v>
      </c>
      <c r="AR20" s="50">
        <v>3</v>
      </c>
      <c r="AS20" s="3">
        <f>IF(P20="Knicks",AS19+1,AS19)</f>
        <v>2</v>
      </c>
      <c r="AT20" s="3">
        <f t="shared" si="27"/>
        <v>1</v>
      </c>
      <c r="AU20" s="3">
        <f t="shared" si="27"/>
        <v>2</v>
      </c>
      <c r="AV20" s="3">
        <f t="shared" si="27"/>
        <v>1</v>
      </c>
      <c r="AW20" s="3">
        <f t="shared" si="27"/>
        <v>0</v>
      </c>
      <c r="AX20" s="3">
        <f t="shared" si="27"/>
        <v>3</v>
      </c>
      <c r="AY20" s="3">
        <f t="shared" si="27"/>
        <v>2</v>
      </c>
      <c r="AZ20" s="3">
        <f t="shared" si="27"/>
        <v>2</v>
      </c>
      <c r="BA20" s="3">
        <f t="shared" si="27"/>
        <v>2</v>
      </c>
      <c r="BB20" s="3">
        <f t="shared" si="27"/>
        <v>3</v>
      </c>
      <c r="BC20" s="50">
        <v>3</v>
      </c>
      <c r="BD20" s="3">
        <f t="shared" si="28"/>
        <v>18</v>
      </c>
      <c r="BE20" s="3">
        <f aca="true" t="shared" si="30" ref="BE20:BE60">BE19+COUNT(AS20:BB20)</f>
        <v>30</v>
      </c>
      <c r="BF20" s="62">
        <f t="shared" si="29"/>
        <v>0.6</v>
      </c>
      <c r="BG20" s="23">
        <f t="shared" si="13"/>
        <v>1.5</v>
      </c>
    </row>
    <row r="21" spans="2:59" ht="15">
      <c r="B21" s="3">
        <f>'schedule 14-15'!B8</f>
        <v>4</v>
      </c>
      <c r="C21" s="11" t="str">
        <f>'schedule 14-15'!D8</f>
        <v>Nov. 4</v>
      </c>
      <c r="D21" s="3" t="str">
        <f>'schedule 14-15'!G8</f>
        <v>Washington</v>
      </c>
      <c r="E21" s="23">
        <f>'schedule 14-15'!AI8</f>
        <v>2.5</v>
      </c>
      <c r="F21" s="54">
        <v>-1</v>
      </c>
      <c r="G21" s="40">
        <v>83</v>
      </c>
      <c r="H21" s="40">
        <v>98</v>
      </c>
      <c r="I21" s="40" t="s">
        <v>118</v>
      </c>
      <c r="J21" s="40">
        <v>-15</v>
      </c>
      <c r="K21" s="40"/>
      <c r="L21" s="40">
        <v>1</v>
      </c>
      <c r="M21" s="40"/>
      <c r="N21" s="40">
        <v>1</v>
      </c>
      <c r="P21" s="18" t="s">
        <v>118</v>
      </c>
      <c r="Q21" s="18" t="s">
        <v>118</v>
      </c>
      <c r="R21" s="18" t="s">
        <v>118</v>
      </c>
      <c r="S21" s="18" t="s">
        <v>19</v>
      </c>
      <c r="T21" s="18" t="s">
        <v>19</v>
      </c>
      <c r="U21" s="18" t="s">
        <v>19</v>
      </c>
      <c r="V21" s="58" t="s">
        <v>19</v>
      </c>
      <c r="W21" s="18" t="s">
        <v>118</v>
      </c>
      <c r="X21" s="58" t="s">
        <v>19</v>
      </c>
      <c r="Y21" s="18" t="s">
        <v>19</v>
      </c>
      <c r="Z21" s="18" t="s">
        <v>19</v>
      </c>
      <c r="AA21" s="18" t="s">
        <v>118</v>
      </c>
      <c r="AB21" s="18" t="s">
        <v>19</v>
      </c>
      <c r="AE21" s="3">
        <f t="shared" si="14"/>
        <v>1</v>
      </c>
      <c r="AF21" s="3">
        <f t="shared" si="15"/>
        <v>1</v>
      </c>
      <c r="AG21" s="3">
        <f t="shared" si="16"/>
        <v>1</v>
      </c>
      <c r="AH21" s="3">
        <f t="shared" si="17"/>
        <v>0</v>
      </c>
      <c r="AI21" s="3">
        <f t="shared" si="18"/>
        <v>0</v>
      </c>
      <c r="AJ21" s="3">
        <f t="shared" si="19"/>
        <v>0</v>
      </c>
      <c r="AK21" s="3">
        <f t="shared" si="20"/>
        <v>0</v>
      </c>
      <c r="AL21" s="3">
        <f t="shared" si="21"/>
        <v>1</v>
      </c>
      <c r="AM21" s="3">
        <f t="shared" si="22"/>
        <v>0</v>
      </c>
      <c r="AN21" s="3">
        <f t="shared" si="23"/>
        <v>0</v>
      </c>
      <c r="AO21" s="60">
        <f t="shared" si="24"/>
        <v>0</v>
      </c>
      <c r="AP21" s="60">
        <f t="shared" si="25"/>
        <v>1</v>
      </c>
      <c r="AQ21" s="60">
        <f t="shared" si="26"/>
        <v>0</v>
      </c>
      <c r="AR21" s="50">
        <v>4</v>
      </c>
      <c r="AS21" s="3">
        <f>IF(P21="Knicks",AS20+1,AS20)</f>
        <v>2</v>
      </c>
      <c r="AT21" s="3">
        <f t="shared" si="27"/>
        <v>1</v>
      </c>
      <c r="AU21" s="3">
        <f t="shared" si="27"/>
        <v>2</v>
      </c>
      <c r="AV21" s="3">
        <f t="shared" si="27"/>
        <v>2</v>
      </c>
      <c r="AW21" s="3">
        <f t="shared" si="27"/>
        <v>1</v>
      </c>
      <c r="AX21" s="3">
        <f t="shared" si="27"/>
        <v>4</v>
      </c>
      <c r="AY21" s="3">
        <f t="shared" si="27"/>
        <v>3</v>
      </c>
      <c r="AZ21" s="3">
        <f t="shared" si="27"/>
        <v>2</v>
      </c>
      <c r="BA21" s="3">
        <f t="shared" si="27"/>
        <v>3</v>
      </c>
      <c r="BB21" s="3">
        <f t="shared" si="27"/>
        <v>4</v>
      </c>
      <c r="BC21" s="50">
        <v>4</v>
      </c>
      <c r="BD21" s="3">
        <f t="shared" si="28"/>
        <v>24</v>
      </c>
      <c r="BE21" s="3">
        <f t="shared" si="30"/>
        <v>40</v>
      </c>
      <c r="BF21" s="62">
        <f t="shared" si="29"/>
        <v>0.6</v>
      </c>
      <c r="BG21" s="23">
        <f t="shared" si="13"/>
        <v>3.5</v>
      </c>
    </row>
    <row r="22" spans="2:59" ht="15">
      <c r="B22" s="3">
        <f>'schedule 14-15'!B9</f>
        <v>5</v>
      </c>
      <c r="C22" s="11" t="str">
        <f>'schedule 14-15'!D9</f>
        <v>Nov. 5</v>
      </c>
      <c r="D22" s="3" t="str">
        <f>'schedule 14-15'!G9</f>
        <v>at Detroit</v>
      </c>
      <c r="E22" s="23">
        <f>'schedule 14-15'!AI9</f>
        <v>2.5</v>
      </c>
      <c r="F22" s="54">
        <v>4</v>
      </c>
      <c r="G22" s="40">
        <v>95</v>
      </c>
      <c r="H22" s="40">
        <v>98</v>
      </c>
      <c r="I22" s="40" t="s">
        <v>116</v>
      </c>
      <c r="J22" s="40">
        <v>-3</v>
      </c>
      <c r="K22" s="40"/>
      <c r="L22" s="40">
        <v>1</v>
      </c>
      <c r="M22" s="40"/>
      <c r="N22" s="40">
        <v>1</v>
      </c>
      <c r="P22" s="18" t="s">
        <v>19</v>
      </c>
      <c r="Q22" s="18" t="s">
        <v>19</v>
      </c>
      <c r="R22" s="18" t="s">
        <v>19</v>
      </c>
      <c r="S22" s="18" t="s">
        <v>19</v>
      </c>
      <c r="T22" s="18" t="s">
        <v>19</v>
      </c>
      <c r="U22" s="18" t="s">
        <v>19</v>
      </c>
      <c r="V22" s="58" t="s">
        <v>116</v>
      </c>
      <c r="W22" s="18" t="s">
        <v>116</v>
      </c>
      <c r="X22" s="58" t="s">
        <v>116</v>
      </c>
      <c r="Y22" s="18" t="s">
        <v>19</v>
      </c>
      <c r="Z22" s="18" t="s">
        <v>116</v>
      </c>
      <c r="AA22" s="18" t="s">
        <v>116</v>
      </c>
      <c r="AB22" s="18" t="s">
        <v>19</v>
      </c>
      <c r="AE22" s="3">
        <f t="shared" si="14"/>
        <v>0</v>
      </c>
      <c r="AF22" s="3">
        <f t="shared" si="15"/>
        <v>0</v>
      </c>
      <c r="AG22" s="3">
        <f t="shared" si="16"/>
        <v>0</v>
      </c>
      <c r="AH22" s="3">
        <f t="shared" si="17"/>
        <v>0</v>
      </c>
      <c r="AI22" s="3">
        <f t="shared" si="18"/>
        <v>0</v>
      </c>
      <c r="AJ22" s="3">
        <f t="shared" si="19"/>
        <v>0</v>
      </c>
      <c r="AK22" s="3">
        <f t="shared" si="20"/>
        <v>1</v>
      </c>
      <c r="AL22" s="3">
        <f t="shared" si="21"/>
        <v>1</v>
      </c>
      <c r="AM22" s="3">
        <f t="shared" si="22"/>
        <v>1</v>
      </c>
      <c r="AN22" s="3">
        <f t="shared" si="23"/>
        <v>0</v>
      </c>
      <c r="AO22" s="60">
        <f t="shared" si="24"/>
        <v>1</v>
      </c>
      <c r="AP22" s="60">
        <f t="shared" si="25"/>
        <v>1</v>
      </c>
      <c r="AQ22" s="60">
        <f t="shared" si="26"/>
        <v>0</v>
      </c>
      <c r="AR22" s="50">
        <v>5</v>
      </c>
      <c r="AS22" s="3">
        <f>IF(P22="Knicks",AS21+1,AS21)</f>
        <v>3</v>
      </c>
      <c r="AT22" s="3">
        <f t="shared" si="27"/>
        <v>2</v>
      </c>
      <c r="AU22" s="3">
        <f t="shared" si="27"/>
        <v>3</v>
      </c>
      <c r="AV22" s="3">
        <f t="shared" si="27"/>
        <v>3</v>
      </c>
      <c r="AW22" s="3">
        <f t="shared" si="27"/>
        <v>2</v>
      </c>
      <c r="AX22" s="3">
        <f t="shared" si="27"/>
        <v>5</v>
      </c>
      <c r="AY22" s="3">
        <f t="shared" si="27"/>
        <v>3</v>
      </c>
      <c r="AZ22" s="3">
        <f t="shared" si="27"/>
        <v>2</v>
      </c>
      <c r="BA22" s="3">
        <f t="shared" si="27"/>
        <v>3</v>
      </c>
      <c r="BB22" s="3">
        <f t="shared" si="27"/>
        <v>5</v>
      </c>
      <c r="BC22" s="50">
        <v>5</v>
      </c>
      <c r="BD22" s="3">
        <f t="shared" si="28"/>
        <v>31</v>
      </c>
      <c r="BE22" s="3">
        <f t="shared" si="30"/>
        <v>50</v>
      </c>
      <c r="BF22" s="62">
        <f t="shared" si="29"/>
        <v>0.62</v>
      </c>
      <c r="BG22" s="23">
        <f t="shared" si="13"/>
        <v>1.5</v>
      </c>
    </row>
    <row r="23" spans="2:59" ht="15">
      <c r="B23" s="3">
        <f>'schedule 14-15'!B10</f>
        <v>6</v>
      </c>
      <c r="C23" s="11" t="str">
        <f>'schedule 14-15'!D10</f>
        <v>Nov. 7</v>
      </c>
      <c r="D23" s="3" t="str">
        <f>'schedule 14-15'!G10</f>
        <v>at Brooklyn</v>
      </c>
      <c r="E23" s="23">
        <f>'schedule 14-15'!AI10</f>
        <v>-0.5</v>
      </c>
      <c r="F23" s="54">
        <v>5.5</v>
      </c>
      <c r="G23" s="40">
        <v>99</v>
      </c>
      <c r="H23" s="40">
        <v>110</v>
      </c>
      <c r="I23" s="40" t="s">
        <v>124</v>
      </c>
      <c r="J23" s="40">
        <v>-11</v>
      </c>
      <c r="K23" s="40"/>
      <c r="L23" s="40">
        <v>1</v>
      </c>
      <c r="M23" s="40"/>
      <c r="N23" s="40">
        <v>1</v>
      </c>
      <c r="P23" s="18" t="s">
        <v>19</v>
      </c>
      <c r="Q23" s="18" t="s">
        <v>19</v>
      </c>
      <c r="R23" s="18" t="s">
        <v>124</v>
      </c>
      <c r="S23" s="18" t="s">
        <v>19</v>
      </c>
      <c r="T23" s="18" t="s">
        <v>124</v>
      </c>
      <c r="U23" s="18" t="s">
        <v>124</v>
      </c>
      <c r="V23" s="58" t="s">
        <v>124</v>
      </c>
      <c r="W23" s="18" t="s">
        <v>19</v>
      </c>
      <c r="X23" s="58" t="s">
        <v>124</v>
      </c>
      <c r="Y23" s="18" t="s">
        <v>19</v>
      </c>
      <c r="Z23" s="18" t="s">
        <v>124</v>
      </c>
      <c r="AA23" s="18" t="s">
        <v>19</v>
      </c>
      <c r="AB23" s="18" t="s">
        <v>19</v>
      </c>
      <c r="AE23" s="3">
        <f t="shared" si="14"/>
        <v>0</v>
      </c>
      <c r="AF23" s="3">
        <f t="shared" si="15"/>
        <v>0</v>
      </c>
      <c r="AG23" s="3">
        <f t="shared" si="16"/>
        <v>1</v>
      </c>
      <c r="AH23" s="3">
        <f t="shared" si="17"/>
        <v>0</v>
      </c>
      <c r="AI23" s="3">
        <f t="shared" si="18"/>
        <v>1</v>
      </c>
      <c r="AJ23" s="3">
        <f t="shared" si="19"/>
        <v>1</v>
      </c>
      <c r="AK23" s="3">
        <f t="shared" si="20"/>
        <v>1</v>
      </c>
      <c r="AL23" s="3">
        <f t="shared" si="21"/>
        <v>0</v>
      </c>
      <c r="AM23" s="3">
        <f t="shared" si="22"/>
        <v>1</v>
      </c>
      <c r="AN23" s="3">
        <f t="shared" si="23"/>
        <v>0</v>
      </c>
      <c r="AO23" s="60">
        <f t="shared" si="24"/>
        <v>1</v>
      </c>
      <c r="AP23" s="60">
        <f t="shared" si="25"/>
        <v>0</v>
      </c>
      <c r="AQ23" s="60">
        <f t="shared" si="26"/>
        <v>0</v>
      </c>
      <c r="AR23" s="50">
        <v>6</v>
      </c>
      <c r="AS23" s="3">
        <f>IF(P23="Knicks",AS22+1,AS22)</f>
        <v>4</v>
      </c>
      <c r="AT23" s="3">
        <f t="shared" si="27"/>
        <v>3</v>
      </c>
      <c r="AU23" s="3">
        <f t="shared" si="27"/>
        <v>3</v>
      </c>
      <c r="AV23" s="3">
        <f t="shared" si="27"/>
        <v>4</v>
      </c>
      <c r="AW23" s="3">
        <f t="shared" si="27"/>
        <v>2</v>
      </c>
      <c r="AX23" s="3">
        <f t="shared" si="27"/>
        <v>5</v>
      </c>
      <c r="AY23" s="3">
        <f t="shared" si="27"/>
        <v>3</v>
      </c>
      <c r="AZ23" s="3">
        <f t="shared" si="27"/>
        <v>3</v>
      </c>
      <c r="BA23" s="3">
        <f t="shared" si="27"/>
        <v>3</v>
      </c>
      <c r="BB23" s="3">
        <f t="shared" si="27"/>
        <v>6</v>
      </c>
      <c r="BC23" s="50">
        <v>6</v>
      </c>
      <c r="BD23" s="3">
        <f t="shared" si="28"/>
        <v>36</v>
      </c>
      <c r="BE23" s="3">
        <f t="shared" si="30"/>
        <v>60</v>
      </c>
      <c r="BF23" s="62">
        <f t="shared" si="29"/>
        <v>0.6</v>
      </c>
      <c r="BG23" s="23">
        <f t="shared" si="13"/>
        <v>6</v>
      </c>
    </row>
    <row r="24" spans="2:59" ht="15">
      <c r="B24" s="3">
        <f>'schedule 14-15'!B11</f>
        <v>7</v>
      </c>
      <c r="C24" s="11" t="str">
        <f>'schedule 14-15'!D11</f>
        <v>Nov. 8</v>
      </c>
      <c r="D24" s="3" t="str">
        <f>'schedule 14-15'!G11</f>
        <v>at Atlanta</v>
      </c>
      <c r="E24" s="23">
        <f>'schedule 14-15'!AI11</f>
        <v>3.5</v>
      </c>
      <c r="F24" s="54">
        <v>6.5</v>
      </c>
      <c r="G24" s="40">
        <v>96</v>
      </c>
      <c r="H24" s="40">
        <v>103</v>
      </c>
      <c r="I24" s="40" t="s">
        <v>92</v>
      </c>
      <c r="J24" s="40">
        <v>-7</v>
      </c>
      <c r="K24" s="40"/>
      <c r="L24" s="40">
        <v>1</v>
      </c>
      <c r="M24" s="40"/>
      <c r="N24" s="40">
        <v>1</v>
      </c>
      <c r="P24" s="18" t="s">
        <v>19</v>
      </c>
      <c r="Q24" s="18" t="s">
        <v>92</v>
      </c>
      <c r="R24" s="18" t="s">
        <v>19</v>
      </c>
      <c r="S24" s="18" t="s">
        <v>19</v>
      </c>
      <c r="T24" s="18" t="s">
        <v>92</v>
      </c>
      <c r="U24" s="18" t="s">
        <v>19</v>
      </c>
      <c r="V24" s="58" t="s">
        <v>92</v>
      </c>
      <c r="W24" s="18" t="s">
        <v>92</v>
      </c>
      <c r="X24" s="58" t="s">
        <v>92</v>
      </c>
      <c r="Y24" s="18" t="s">
        <v>19</v>
      </c>
      <c r="Z24" s="18" t="s">
        <v>92</v>
      </c>
      <c r="AA24" s="18" t="s">
        <v>92</v>
      </c>
      <c r="AB24" s="18" t="s">
        <v>19</v>
      </c>
      <c r="AE24" s="3">
        <f t="shared" si="14"/>
        <v>0</v>
      </c>
      <c r="AF24" s="3">
        <f t="shared" si="15"/>
        <v>1</v>
      </c>
      <c r="AG24" s="3">
        <f t="shared" si="16"/>
        <v>0</v>
      </c>
      <c r="AH24" s="3">
        <f t="shared" si="17"/>
        <v>0</v>
      </c>
      <c r="AI24" s="3">
        <f t="shared" si="18"/>
        <v>1</v>
      </c>
      <c r="AJ24" s="3">
        <f t="shared" si="19"/>
        <v>0</v>
      </c>
      <c r="AK24" s="3">
        <f t="shared" si="20"/>
        <v>1</v>
      </c>
      <c r="AL24" s="3">
        <f t="shared" si="21"/>
        <v>1</v>
      </c>
      <c r="AM24" s="3">
        <f t="shared" si="22"/>
        <v>1</v>
      </c>
      <c r="AN24" s="3">
        <f t="shared" si="23"/>
        <v>0</v>
      </c>
      <c r="AO24" s="60">
        <f t="shared" si="24"/>
        <v>1</v>
      </c>
      <c r="AP24" s="60">
        <f t="shared" si="25"/>
        <v>1</v>
      </c>
      <c r="AQ24" s="60">
        <f t="shared" si="26"/>
        <v>0</v>
      </c>
      <c r="AR24" s="50">
        <v>7</v>
      </c>
      <c r="AS24" s="3">
        <f aca="true" t="shared" si="31" ref="AS24:BB39">IF(P24="Knicks",AS23+1,AS23)</f>
        <v>5</v>
      </c>
      <c r="AT24" s="3">
        <f t="shared" si="31"/>
        <v>3</v>
      </c>
      <c r="AU24" s="3">
        <f t="shared" si="31"/>
        <v>4</v>
      </c>
      <c r="AV24" s="3">
        <f t="shared" si="31"/>
        <v>5</v>
      </c>
      <c r="AW24" s="3">
        <f t="shared" si="31"/>
        <v>2</v>
      </c>
      <c r="AX24" s="3">
        <f t="shared" si="31"/>
        <v>6</v>
      </c>
      <c r="AY24" s="3">
        <f t="shared" si="31"/>
        <v>3</v>
      </c>
      <c r="AZ24" s="3">
        <f t="shared" si="31"/>
        <v>3</v>
      </c>
      <c r="BA24" s="3">
        <f t="shared" si="31"/>
        <v>3</v>
      </c>
      <c r="BB24" s="3">
        <f t="shared" si="31"/>
        <v>7</v>
      </c>
      <c r="BC24" s="50">
        <v>7</v>
      </c>
      <c r="BD24" s="3">
        <f t="shared" si="28"/>
        <v>41</v>
      </c>
      <c r="BE24" s="3">
        <f t="shared" si="30"/>
        <v>70</v>
      </c>
      <c r="BF24" s="62">
        <f t="shared" si="29"/>
        <v>0.5857142857142857</v>
      </c>
      <c r="BG24" s="23">
        <f t="shared" si="13"/>
        <v>3</v>
      </c>
    </row>
    <row r="25" spans="2:59" ht="15">
      <c r="B25" s="3">
        <f>'schedule 14-15'!B12</f>
        <v>8</v>
      </c>
      <c r="C25" s="11" t="str">
        <f>'schedule 14-15'!D12</f>
        <v>Nov. 10</v>
      </c>
      <c r="D25" s="3" t="str">
        <f>'schedule 14-15'!G12</f>
        <v>Atlanta</v>
      </c>
      <c r="E25" s="23">
        <f>'schedule 14-15'!AI12</f>
        <v>-1.5</v>
      </c>
      <c r="F25" s="54">
        <v>1.5</v>
      </c>
      <c r="G25" s="40">
        <v>85</v>
      </c>
      <c r="H25" s="40">
        <v>91</v>
      </c>
      <c r="I25" s="40" t="s">
        <v>92</v>
      </c>
      <c r="J25" s="40">
        <v>-6</v>
      </c>
      <c r="K25" s="40"/>
      <c r="L25" s="40">
        <v>1</v>
      </c>
      <c r="M25" s="40"/>
      <c r="N25" s="40">
        <v>1</v>
      </c>
      <c r="P25" s="58" t="s">
        <v>19</v>
      </c>
      <c r="Q25" s="18" t="s">
        <v>19</v>
      </c>
      <c r="R25" s="18" t="s">
        <v>19</v>
      </c>
      <c r="S25" s="18" t="s">
        <v>19</v>
      </c>
      <c r="T25" s="18" t="s">
        <v>19</v>
      </c>
      <c r="U25" s="18" t="s">
        <v>19</v>
      </c>
      <c r="V25" s="58" t="s">
        <v>19</v>
      </c>
      <c r="W25" s="18" t="s">
        <v>19</v>
      </c>
      <c r="X25" s="58" t="s">
        <v>19</v>
      </c>
      <c r="Y25" s="18" t="s">
        <v>19</v>
      </c>
      <c r="Z25" s="18" t="s">
        <v>19</v>
      </c>
      <c r="AA25" s="18" t="s">
        <v>19</v>
      </c>
      <c r="AB25" s="18" t="s">
        <v>19</v>
      </c>
      <c r="AE25" s="3">
        <f t="shared" si="14"/>
        <v>0</v>
      </c>
      <c r="AF25" s="3">
        <f t="shared" si="15"/>
        <v>0</v>
      </c>
      <c r="AG25" s="3">
        <f t="shared" si="16"/>
        <v>0</v>
      </c>
      <c r="AH25" s="3">
        <f t="shared" si="17"/>
        <v>0</v>
      </c>
      <c r="AI25" s="3">
        <f t="shared" si="18"/>
        <v>0</v>
      </c>
      <c r="AJ25" s="3">
        <f t="shared" si="19"/>
        <v>0</v>
      </c>
      <c r="AK25" s="3">
        <f t="shared" si="20"/>
        <v>0</v>
      </c>
      <c r="AL25" s="3">
        <f t="shared" si="21"/>
        <v>0</v>
      </c>
      <c r="AM25" s="3">
        <f t="shared" si="22"/>
        <v>0</v>
      </c>
      <c r="AN25" s="3">
        <f t="shared" si="23"/>
        <v>0</v>
      </c>
      <c r="AO25" s="60">
        <f t="shared" si="24"/>
        <v>0</v>
      </c>
      <c r="AP25" s="60">
        <f t="shared" si="25"/>
        <v>0</v>
      </c>
      <c r="AQ25" s="60">
        <f t="shared" si="26"/>
        <v>0</v>
      </c>
      <c r="AR25" s="50">
        <v>8</v>
      </c>
      <c r="AS25" s="3">
        <f t="shared" si="31"/>
        <v>6</v>
      </c>
      <c r="AT25" s="3">
        <f t="shared" si="31"/>
        <v>4</v>
      </c>
      <c r="AU25" s="3">
        <f t="shared" si="31"/>
        <v>5</v>
      </c>
      <c r="AV25" s="3">
        <f t="shared" si="31"/>
        <v>6</v>
      </c>
      <c r="AW25" s="3">
        <f t="shared" si="31"/>
        <v>3</v>
      </c>
      <c r="AX25" s="3">
        <f t="shared" si="31"/>
        <v>7</v>
      </c>
      <c r="AY25" s="3">
        <f t="shared" si="31"/>
        <v>4</v>
      </c>
      <c r="AZ25" s="3">
        <f t="shared" si="31"/>
        <v>4</v>
      </c>
      <c r="BA25" s="3">
        <f t="shared" si="31"/>
        <v>4</v>
      </c>
      <c r="BB25" s="3">
        <f t="shared" si="31"/>
        <v>8</v>
      </c>
      <c r="BC25" s="50">
        <v>8</v>
      </c>
      <c r="BD25" s="3">
        <f t="shared" si="28"/>
        <v>51</v>
      </c>
      <c r="BE25" s="3">
        <f t="shared" si="30"/>
        <v>80</v>
      </c>
      <c r="BF25" s="62">
        <f t="shared" si="29"/>
        <v>0.6375</v>
      </c>
      <c r="BG25" s="23">
        <f t="shared" si="13"/>
        <v>3</v>
      </c>
    </row>
    <row r="26" spans="2:59" ht="15">
      <c r="B26" s="3">
        <f>'schedule 14-15'!B13</f>
        <v>9</v>
      </c>
      <c r="C26" s="11" t="str">
        <f>'schedule 14-15'!D13</f>
        <v>Nov. 12</v>
      </c>
      <c r="D26" s="3" t="str">
        <f>'schedule 14-15'!G13</f>
        <v>Orlando</v>
      </c>
      <c r="E26" s="23">
        <f>'schedule 14-15'!AI13</f>
        <v>-7.5</v>
      </c>
      <c r="F26" s="54">
        <v>-6</v>
      </c>
      <c r="G26" s="40">
        <v>95</v>
      </c>
      <c r="H26" s="40">
        <v>97</v>
      </c>
      <c r="I26" s="40" t="s">
        <v>125</v>
      </c>
      <c r="J26" s="40">
        <f aca="true" t="shared" si="32" ref="J26:J100">G26-H26</f>
        <v>-2</v>
      </c>
      <c r="K26" s="40"/>
      <c r="L26" s="40">
        <v>1</v>
      </c>
      <c r="M26" s="40"/>
      <c r="N26" s="40">
        <v>1</v>
      </c>
      <c r="P26" s="58" t="s">
        <v>19</v>
      </c>
      <c r="Q26" s="18" t="s">
        <v>125</v>
      </c>
      <c r="R26" s="18" t="s">
        <v>19</v>
      </c>
      <c r="S26" s="18" t="s">
        <v>19</v>
      </c>
      <c r="T26" s="18" t="s">
        <v>19</v>
      </c>
      <c r="U26" s="18" t="s">
        <v>19</v>
      </c>
      <c r="V26" s="58" t="s">
        <v>19</v>
      </c>
      <c r="W26" s="18" t="s">
        <v>19</v>
      </c>
      <c r="X26" s="58" t="s">
        <v>19</v>
      </c>
      <c r="Y26" s="18" t="s">
        <v>19</v>
      </c>
      <c r="Z26" s="18" t="s">
        <v>19</v>
      </c>
      <c r="AA26" s="18" t="s">
        <v>19</v>
      </c>
      <c r="AB26" s="18" t="s">
        <v>19</v>
      </c>
      <c r="AE26" s="3">
        <f t="shared" si="14"/>
        <v>0</v>
      </c>
      <c r="AF26" s="3">
        <f t="shared" si="15"/>
        <v>1</v>
      </c>
      <c r="AG26" s="3">
        <f t="shared" si="16"/>
        <v>0</v>
      </c>
      <c r="AH26" s="3">
        <f t="shared" si="17"/>
        <v>0</v>
      </c>
      <c r="AI26" s="3">
        <f t="shared" si="18"/>
        <v>0</v>
      </c>
      <c r="AJ26" s="3">
        <f t="shared" si="19"/>
        <v>0</v>
      </c>
      <c r="AK26" s="3">
        <f t="shared" si="20"/>
        <v>0</v>
      </c>
      <c r="AL26" s="3">
        <f t="shared" si="21"/>
        <v>0</v>
      </c>
      <c r="AM26" s="3">
        <f t="shared" si="22"/>
        <v>0</v>
      </c>
      <c r="AN26" s="3">
        <f t="shared" si="23"/>
        <v>0</v>
      </c>
      <c r="AO26" s="60">
        <f t="shared" si="24"/>
        <v>0</v>
      </c>
      <c r="AP26" s="60">
        <f t="shared" si="25"/>
        <v>0</v>
      </c>
      <c r="AQ26" s="60">
        <f t="shared" si="26"/>
        <v>0</v>
      </c>
      <c r="AR26" s="50">
        <v>9</v>
      </c>
      <c r="AS26" s="3">
        <f t="shared" si="31"/>
        <v>7</v>
      </c>
      <c r="AT26" s="3">
        <f t="shared" si="31"/>
        <v>4</v>
      </c>
      <c r="AU26" s="3">
        <f t="shared" si="31"/>
        <v>6</v>
      </c>
      <c r="AV26" s="3">
        <f t="shared" si="31"/>
        <v>7</v>
      </c>
      <c r="AW26" s="3">
        <f t="shared" si="31"/>
        <v>4</v>
      </c>
      <c r="AX26" s="3">
        <f t="shared" si="31"/>
        <v>8</v>
      </c>
      <c r="AY26" s="3">
        <f t="shared" si="31"/>
        <v>5</v>
      </c>
      <c r="AZ26" s="3">
        <f t="shared" si="31"/>
        <v>5</v>
      </c>
      <c r="BA26" s="3">
        <f t="shared" si="31"/>
        <v>5</v>
      </c>
      <c r="BB26" s="3">
        <f t="shared" si="31"/>
        <v>9</v>
      </c>
      <c r="BC26" s="50">
        <v>9</v>
      </c>
      <c r="BD26" s="3">
        <f t="shared" si="28"/>
        <v>60</v>
      </c>
      <c r="BE26" s="3">
        <f t="shared" si="30"/>
        <v>90</v>
      </c>
      <c r="BF26" s="62">
        <f t="shared" si="29"/>
        <v>0.6666666666666666</v>
      </c>
      <c r="BG26" s="23">
        <f t="shared" si="13"/>
        <v>1.5</v>
      </c>
    </row>
    <row r="27" spans="2:59" ht="15">
      <c r="B27" s="3">
        <f>'schedule 14-15'!B14</f>
        <v>10</v>
      </c>
      <c r="C27" s="11" t="str">
        <f>'schedule 14-15'!D14</f>
        <v>Nov. 14</v>
      </c>
      <c r="D27" s="3" t="str">
        <f>'schedule 14-15'!G14</f>
        <v>Utah</v>
      </c>
      <c r="E27" s="23">
        <f>'schedule 14-15'!AI14</f>
        <v>-9.5</v>
      </c>
      <c r="F27" s="54">
        <v>-6</v>
      </c>
      <c r="G27" s="40">
        <v>100</v>
      </c>
      <c r="H27" s="40">
        <v>102</v>
      </c>
      <c r="I27" s="40" t="s">
        <v>142</v>
      </c>
      <c r="J27" s="40">
        <f t="shared" si="32"/>
        <v>-2</v>
      </c>
      <c r="K27" s="40"/>
      <c r="L27" s="40">
        <v>1</v>
      </c>
      <c r="M27" s="40"/>
      <c r="N27" s="40">
        <v>1</v>
      </c>
      <c r="P27" s="64" t="s">
        <v>19</v>
      </c>
      <c r="Q27" s="27" t="s">
        <v>142</v>
      </c>
      <c r="R27" s="27" t="s">
        <v>142</v>
      </c>
      <c r="S27" s="27" t="s">
        <v>19</v>
      </c>
      <c r="T27" s="27" t="s">
        <v>142</v>
      </c>
      <c r="U27" s="27" t="s">
        <v>19</v>
      </c>
      <c r="V27" s="64" t="s">
        <v>19</v>
      </c>
      <c r="W27" s="27" t="s">
        <v>142</v>
      </c>
      <c r="X27" s="64" t="s">
        <v>19</v>
      </c>
      <c r="Y27" s="27" t="s">
        <v>19</v>
      </c>
      <c r="Z27" s="27" t="s">
        <v>19</v>
      </c>
      <c r="AA27" s="27" t="s">
        <v>19</v>
      </c>
      <c r="AB27" s="18" t="s">
        <v>19</v>
      </c>
      <c r="AE27" s="3">
        <f t="shared" si="14"/>
        <v>0</v>
      </c>
      <c r="AF27" s="3">
        <f t="shared" si="15"/>
        <v>1</v>
      </c>
      <c r="AG27" s="3">
        <f t="shared" si="16"/>
        <v>1</v>
      </c>
      <c r="AH27" s="3">
        <f t="shared" si="17"/>
        <v>0</v>
      </c>
      <c r="AI27" s="3">
        <f t="shared" si="18"/>
        <v>1</v>
      </c>
      <c r="AJ27" s="3">
        <f t="shared" si="19"/>
        <v>0</v>
      </c>
      <c r="AK27" s="3">
        <f t="shared" si="20"/>
        <v>0</v>
      </c>
      <c r="AL27" s="3">
        <f t="shared" si="21"/>
        <v>1</v>
      </c>
      <c r="AM27" s="3">
        <f t="shared" si="22"/>
        <v>0</v>
      </c>
      <c r="AN27" s="3">
        <f t="shared" si="23"/>
        <v>0</v>
      </c>
      <c r="AO27" s="60">
        <f t="shared" si="24"/>
        <v>0</v>
      </c>
      <c r="AP27" s="60">
        <f t="shared" si="25"/>
        <v>0</v>
      </c>
      <c r="AQ27" s="60">
        <f t="shared" si="26"/>
        <v>0</v>
      </c>
      <c r="AR27" s="50">
        <v>10</v>
      </c>
      <c r="AS27" s="3">
        <f t="shared" si="31"/>
        <v>8</v>
      </c>
      <c r="AT27" s="3">
        <f t="shared" si="31"/>
        <v>4</v>
      </c>
      <c r="AU27" s="3">
        <f t="shared" si="31"/>
        <v>6</v>
      </c>
      <c r="AV27" s="3">
        <f t="shared" si="31"/>
        <v>8</v>
      </c>
      <c r="AW27" s="3">
        <f t="shared" si="31"/>
        <v>4</v>
      </c>
      <c r="AX27" s="3">
        <f t="shared" si="31"/>
        <v>9</v>
      </c>
      <c r="AY27" s="3">
        <f t="shared" si="31"/>
        <v>6</v>
      </c>
      <c r="AZ27" s="3">
        <f t="shared" si="31"/>
        <v>5</v>
      </c>
      <c r="BA27" s="3">
        <f t="shared" si="31"/>
        <v>6</v>
      </c>
      <c r="BB27" s="3">
        <f t="shared" si="31"/>
        <v>10</v>
      </c>
      <c r="BC27" s="50">
        <v>10</v>
      </c>
      <c r="BD27" s="3">
        <f t="shared" si="28"/>
        <v>66</v>
      </c>
      <c r="BE27" s="3">
        <f t="shared" si="30"/>
        <v>100</v>
      </c>
      <c r="BF27" s="62">
        <f t="shared" si="29"/>
        <v>0.66</v>
      </c>
      <c r="BG27" s="23">
        <f t="shared" si="13"/>
        <v>3.5</v>
      </c>
    </row>
    <row r="28" spans="2:59" ht="15">
      <c r="B28" s="3">
        <f>'schedule 14-15'!B15</f>
        <v>11</v>
      </c>
      <c r="C28" s="11" t="str">
        <f>'schedule 14-15'!D15</f>
        <v>Nov. 16</v>
      </c>
      <c r="D28" s="3" t="str">
        <f>'schedule 14-15'!G15</f>
        <v>Denver</v>
      </c>
      <c r="E28" s="23">
        <f>'schedule 14-15'!AI15</f>
        <v>-4.5</v>
      </c>
      <c r="F28" s="54">
        <v>-4</v>
      </c>
      <c r="G28" s="40">
        <v>109</v>
      </c>
      <c r="H28" s="40">
        <v>93</v>
      </c>
      <c r="I28" s="40" t="s">
        <v>19</v>
      </c>
      <c r="J28" s="40">
        <f t="shared" si="32"/>
        <v>16</v>
      </c>
      <c r="K28" s="40">
        <v>1</v>
      </c>
      <c r="L28" s="40"/>
      <c r="M28" s="40">
        <v>1</v>
      </c>
      <c r="N28" s="40"/>
      <c r="P28" s="64" t="s">
        <v>19</v>
      </c>
      <c r="Q28" s="27" t="s">
        <v>121</v>
      </c>
      <c r="R28" s="27" t="s">
        <v>19</v>
      </c>
      <c r="S28" s="27" t="s">
        <v>19</v>
      </c>
      <c r="T28" s="27" t="s">
        <v>19</v>
      </c>
      <c r="U28" s="27" t="s">
        <v>19</v>
      </c>
      <c r="V28" s="64" t="s">
        <v>19</v>
      </c>
      <c r="W28" s="27" t="s">
        <v>19</v>
      </c>
      <c r="X28" s="64" t="s">
        <v>19</v>
      </c>
      <c r="Y28" s="27" t="s">
        <v>19</v>
      </c>
      <c r="Z28" s="27" t="s">
        <v>19</v>
      </c>
      <c r="AA28" s="27" t="s">
        <v>19</v>
      </c>
      <c r="AB28" s="18" t="s">
        <v>19</v>
      </c>
      <c r="AE28" s="3">
        <f t="shared" si="14"/>
        <v>1</v>
      </c>
      <c r="AF28" s="3">
        <f t="shared" si="15"/>
        <v>0</v>
      </c>
      <c r="AG28" s="3">
        <f t="shared" si="16"/>
        <v>1</v>
      </c>
      <c r="AH28" s="3">
        <f t="shared" si="17"/>
        <v>1</v>
      </c>
      <c r="AI28" s="3">
        <f t="shared" si="18"/>
        <v>1</v>
      </c>
      <c r="AJ28" s="3">
        <f t="shared" si="19"/>
        <v>1</v>
      </c>
      <c r="AK28" s="3">
        <f t="shared" si="20"/>
        <v>1</v>
      </c>
      <c r="AL28" s="3">
        <f t="shared" si="21"/>
        <v>1</v>
      </c>
      <c r="AM28" s="3">
        <f t="shared" si="22"/>
        <v>1</v>
      </c>
      <c r="AN28" s="3">
        <f t="shared" si="23"/>
        <v>1</v>
      </c>
      <c r="AO28" s="60">
        <f t="shared" si="24"/>
        <v>1</v>
      </c>
      <c r="AP28" s="60">
        <f t="shared" si="25"/>
        <v>1</v>
      </c>
      <c r="AQ28" s="60">
        <f t="shared" si="26"/>
        <v>1</v>
      </c>
      <c r="AR28" s="50">
        <v>11</v>
      </c>
      <c r="AS28" s="3">
        <f t="shared" si="31"/>
        <v>9</v>
      </c>
      <c r="AT28" s="3">
        <f t="shared" si="31"/>
        <v>4</v>
      </c>
      <c r="AU28" s="3">
        <f t="shared" si="31"/>
        <v>7</v>
      </c>
      <c r="AV28" s="3">
        <f t="shared" si="31"/>
        <v>9</v>
      </c>
      <c r="AW28" s="3">
        <f t="shared" si="31"/>
        <v>5</v>
      </c>
      <c r="AX28" s="3">
        <f t="shared" si="31"/>
        <v>10</v>
      </c>
      <c r="AY28" s="3">
        <f t="shared" si="31"/>
        <v>7</v>
      </c>
      <c r="AZ28" s="3">
        <f t="shared" si="31"/>
        <v>6</v>
      </c>
      <c r="BA28" s="3">
        <f t="shared" si="31"/>
        <v>7</v>
      </c>
      <c r="BB28" s="3">
        <f t="shared" si="31"/>
        <v>11</v>
      </c>
      <c r="BC28" s="50">
        <v>11</v>
      </c>
      <c r="BD28" s="3">
        <f t="shared" si="28"/>
        <v>75</v>
      </c>
      <c r="BE28" s="3">
        <f t="shared" si="30"/>
        <v>110</v>
      </c>
      <c r="BF28" s="62">
        <f t="shared" si="29"/>
        <v>0.6818181818181818</v>
      </c>
      <c r="BG28" s="23">
        <f t="shared" si="13"/>
        <v>0.5</v>
      </c>
    </row>
    <row r="29" spans="2:59" ht="15">
      <c r="B29" s="3">
        <f>'schedule 14-15'!B16</f>
        <v>12</v>
      </c>
      <c r="C29" s="11" t="str">
        <f>'schedule 14-15'!D16</f>
        <v>Nov. 18</v>
      </c>
      <c r="D29" s="3" t="str">
        <f>'schedule 14-15'!G16</f>
        <v>at Milwaukee</v>
      </c>
      <c r="E29" s="23">
        <f>'schedule 14-15'!AI16</f>
        <v>8.5</v>
      </c>
      <c r="F29" s="54">
        <v>3.5</v>
      </c>
      <c r="G29" s="40">
        <v>113</v>
      </c>
      <c r="H29" s="40">
        <v>117</v>
      </c>
      <c r="I29" s="40" t="s">
        <v>19</v>
      </c>
      <c r="J29" s="40">
        <f t="shared" si="32"/>
        <v>-4</v>
      </c>
      <c r="K29" s="40"/>
      <c r="L29" s="40">
        <v>1</v>
      </c>
      <c r="M29" s="40">
        <v>1</v>
      </c>
      <c r="N29" s="40"/>
      <c r="P29" s="64" t="s">
        <v>87</v>
      </c>
      <c r="Q29" s="27" t="s">
        <v>87</v>
      </c>
      <c r="R29" s="27" t="s">
        <v>87</v>
      </c>
      <c r="S29" s="27" t="s">
        <v>87</v>
      </c>
      <c r="T29" s="27" t="s">
        <v>87</v>
      </c>
      <c r="U29" s="27" t="s">
        <v>19</v>
      </c>
      <c r="V29" s="27" t="s">
        <v>87</v>
      </c>
      <c r="W29" s="27" t="s">
        <v>19</v>
      </c>
      <c r="X29" s="64" t="s">
        <v>87</v>
      </c>
      <c r="Y29" s="64" t="s">
        <v>19</v>
      </c>
      <c r="Z29" s="27" t="s">
        <v>87</v>
      </c>
      <c r="AA29" s="27" t="s">
        <v>87</v>
      </c>
      <c r="AB29" s="27" t="s">
        <v>19</v>
      </c>
      <c r="AE29" s="3">
        <f t="shared" si="14"/>
        <v>0</v>
      </c>
      <c r="AF29" s="3">
        <f t="shared" si="15"/>
        <v>0</v>
      </c>
      <c r="AG29" s="3">
        <f t="shared" si="16"/>
        <v>0</v>
      </c>
      <c r="AH29" s="3">
        <f t="shared" si="17"/>
        <v>0</v>
      </c>
      <c r="AI29" s="3">
        <f t="shared" si="18"/>
        <v>0</v>
      </c>
      <c r="AJ29" s="3">
        <f t="shared" si="19"/>
        <v>1</v>
      </c>
      <c r="AK29" s="3">
        <f t="shared" si="20"/>
        <v>0</v>
      </c>
      <c r="AL29" s="3">
        <f t="shared" si="21"/>
        <v>1</v>
      </c>
      <c r="AM29" s="3">
        <f t="shared" si="22"/>
        <v>0</v>
      </c>
      <c r="AN29" s="3">
        <f t="shared" si="23"/>
        <v>1</v>
      </c>
      <c r="AO29" s="60">
        <f t="shared" si="24"/>
        <v>0</v>
      </c>
      <c r="AP29" s="60">
        <f t="shared" si="25"/>
        <v>0</v>
      </c>
      <c r="AQ29" s="60">
        <f t="shared" si="26"/>
        <v>1</v>
      </c>
      <c r="AR29" s="50">
        <v>12</v>
      </c>
      <c r="AS29" s="3">
        <f t="shared" si="31"/>
        <v>9</v>
      </c>
      <c r="AT29" s="3">
        <f t="shared" si="31"/>
        <v>4</v>
      </c>
      <c r="AU29" s="3">
        <f t="shared" si="31"/>
        <v>7</v>
      </c>
      <c r="AV29" s="3">
        <f t="shared" si="31"/>
        <v>9</v>
      </c>
      <c r="AW29" s="3">
        <f t="shared" si="31"/>
        <v>5</v>
      </c>
      <c r="AX29" s="3">
        <f t="shared" si="31"/>
        <v>11</v>
      </c>
      <c r="AY29" s="3">
        <f t="shared" si="31"/>
        <v>7</v>
      </c>
      <c r="AZ29" s="3">
        <f t="shared" si="31"/>
        <v>7</v>
      </c>
      <c r="BA29" s="3">
        <f t="shared" si="31"/>
        <v>7</v>
      </c>
      <c r="BB29" s="3">
        <f t="shared" si="31"/>
        <v>12</v>
      </c>
      <c r="BC29" s="50">
        <v>12</v>
      </c>
      <c r="BD29" s="3">
        <f t="shared" si="28"/>
        <v>78</v>
      </c>
      <c r="BE29" s="3">
        <f t="shared" si="30"/>
        <v>120</v>
      </c>
      <c r="BF29" s="62">
        <f t="shared" si="29"/>
        <v>0.65</v>
      </c>
      <c r="BG29" s="23">
        <f t="shared" si="13"/>
        <v>5</v>
      </c>
    </row>
    <row r="30" spans="2:59" ht="15">
      <c r="B30" s="3">
        <f>'schedule 14-15'!B17</f>
        <v>13</v>
      </c>
      <c r="C30" s="11" t="str">
        <f>'schedule 14-15'!D17</f>
        <v>Nov. 19</v>
      </c>
      <c r="D30" s="3" t="str">
        <f>'schedule 14-15'!G17</f>
        <v>at Minnesota</v>
      </c>
      <c r="E30" s="23">
        <f>'schedule 14-15'!AI17</f>
        <v>7.5</v>
      </c>
      <c r="F30" s="54">
        <v>1</v>
      </c>
      <c r="G30" s="40">
        <v>99</v>
      </c>
      <c r="H30" s="40">
        <v>115</v>
      </c>
      <c r="I30" s="40" t="s">
        <v>19</v>
      </c>
      <c r="J30" s="40">
        <f t="shared" si="32"/>
        <v>-16</v>
      </c>
      <c r="K30" s="40"/>
      <c r="L30" s="40">
        <v>1</v>
      </c>
      <c r="M30" s="40">
        <v>1</v>
      </c>
      <c r="N30" s="40"/>
      <c r="P30" s="58" t="s">
        <v>89</v>
      </c>
      <c r="Q30" s="18" t="s">
        <v>89</v>
      </c>
      <c r="R30" s="18" t="s">
        <v>19</v>
      </c>
      <c r="S30" s="18" t="s">
        <v>19</v>
      </c>
      <c r="T30" s="18" t="s">
        <v>89</v>
      </c>
      <c r="U30" s="18" t="s">
        <v>19</v>
      </c>
      <c r="V30" s="18" t="s">
        <v>19</v>
      </c>
      <c r="W30" s="18" t="s">
        <v>89</v>
      </c>
      <c r="X30" s="58" t="s">
        <v>89</v>
      </c>
      <c r="Y30" s="58" t="s">
        <v>19</v>
      </c>
      <c r="Z30" s="18" t="s">
        <v>89</v>
      </c>
      <c r="AA30" s="18" t="s">
        <v>89</v>
      </c>
      <c r="AB30" s="18" t="s">
        <v>19</v>
      </c>
      <c r="AE30" s="3">
        <f t="shared" si="14"/>
        <v>0</v>
      </c>
      <c r="AF30" s="3">
        <f t="shared" si="15"/>
        <v>0</v>
      </c>
      <c r="AG30" s="3">
        <f t="shared" si="16"/>
        <v>1</v>
      </c>
      <c r="AH30" s="3">
        <f t="shared" si="17"/>
        <v>1</v>
      </c>
      <c r="AI30" s="3">
        <f t="shared" si="18"/>
        <v>0</v>
      </c>
      <c r="AJ30" s="3">
        <f t="shared" si="19"/>
        <v>1</v>
      </c>
      <c r="AK30" s="3">
        <f t="shared" si="20"/>
        <v>1</v>
      </c>
      <c r="AL30" s="3">
        <f t="shared" si="21"/>
        <v>0</v>
      </c>
      <c r="AM30" s="3">
        <f t="shared" si="22"/>
        <v>0</v>
      </c>
      <c r="AN30" s="3">
        <f t="shared" si="23"/>
        <v>1</v>
      </c>
      <c r="AO30" s="60">
        <f t="shared" si="24"/>
        <v>0</v>
      </c>
      <c r="AP30" s="60">
        <f t="shared" si="25"/>
        <v>0</v>
      </c>
      <c r="AQ30" s="60">
        <f t="shared" si="26"/>
        <v>1</v>
      </c>
      <c r="AR30" s="50">
        <v>13</v>
      </c>
      <c r="AS30" s="3">
        <f t="shared" si="31"/>
        <v>9</v>
      </c>
      <c r="AT30" s="3">
        <f t="shared" si="31"/>
        <v>4</v>
      </c>
      <c r="AU30" s="3">
        <f t="shared" si="31"/>
        <v>8</v>
      </c>
      <c r="AV30" s="3">
        <f t="shared" si="31"/>
        <v>10</v>
      </c>
      <c r="AW30" s="3">
        <f t="shared" si="31"/>
        <v>5</v>
      </c>
      <c r="AX30" s="3">
        <f t="shared" si="31"/>
        <v>12</v>
      </c>
      <c r="AY30" s="3">
        <f t="shared" si="31"/>
        <v>8</v>
      </c>
      <c r="AZ30" s="3">
        <f t="shared" si="31"/>
        <v>7</v>
      </c>
      <c r="BA30" s="3">
        <f t="shared" si="31"/>
        <v>7</v>
      </c>
      <c r="BB30" s="3">
        <f t="shared" si="31"/>
        <v>13</v>
      </c>
      <c r="BC30" s="50">
        <v>13</v>
      </c>
      <c r="BD30" s="3">
        <f t="shared" si="28"/>
        <v>83</v>
      </c>
      <c r="BE30" s="3">
        <f t="shared" si="30"/>
        <v>130</v>
      </c>
      <c r="BF30" s="62">
        <f t="shared" si="29"/>
        <v>0.6384615384615384</v>
      </c>
      <c r="BG30" s="23">
        <f t="shared" si="13"/>
        <v>6.5</v>
      </c>
    </row>
    <row r="31" spans="2:59" ht="15">
      <c r="B31" s="3">
        <f>'schedule 14-15'!B18</f>
        <v>14</v>
      </c>
      <c r="C31" s="11" t="str">
        <f>'schedule 14-15'!D18</f>
        <v>Nov. 22</v>
      </c>
      <c r="D31" s="3" t="str">
        <f>'schedule 14-15'!G18</f>
        <v>Philadelphia</v>
      </c>
      <c r="E31" s="23">
        <f>'schedule 14-15'!AI18</f>
        <v>-7.5</v>
      </c>
      <c r="F31" s="54">
        <v>-11</v>
      </c>
      <c r="G31" s="40">
        <v>91</v>
      </c>
      <c r="H31" s="40">
        <v>83</v>
      </c>
      <c r="I31" s="40" t="s">
        <v>19</v>
      </c>
      <c r="J31" s="40">
        <f t="shared" si="32"/>
        <v>8</v>
      </c>
      <c r="K31" s="40">
        <v>1</v>
      </c>
      <c r="L31" s="40"/>
      <c r="M31" s="40">
        <v>1</v>
      </c>
      <c r="N31" s="40"/>
      <c r="P31" s="58" t="s">
        <v>19</v>
      </c>
      <c r="Q31" s="18" t="s">
        <v>19</v>
      </c>
      <c r="R31" s="18" t="s">
        <v>19</v>
      </c>
      <c r="S31" s="18" t="s">
        <v>19</v>
      </c>
      <c r="T31" s="18" t="s">
        <v>137</v>
      </c>
      <c r="U31" s="18" t="s">
        <v>19</v>
      </c>
      <c r="V31" s="18" t="s">
        <v>137</v>
      </c>
      <c r="W31" s="18" t="s">
        <v>137</v>
      </c>
      <c r="X31" s="58" t="s">
        <v>19</v>
      </c>
      <c r="Y31" s="58" t="s">
        <v>19</v>
      </c>
      <c r="Z31" s="18" t="s">
        <v>19</v>
      </c>
      <c r="AA31" s="18" t="s">
        <v>19</v>
      </c>
      <c r="AB31" s="18" t="s">
        <v>19</v>
      </c>
      <c r="AE31" s="3">
        <f t="shared" si="14"/>
        <v>1</v>
      </c>
      <c r="AF31" s="3">
        <f t="shared" si="15"/>
        <v>1</v>
      </c>
      <c r="AG31" s="3">
        <f t="shared" si="16"/>
        <v>1</v>
      </c>
      <c r="AH31" s="3">
        <f t="shared" si="17"/>
        <v>1</v>
      </c>
      <c r="AI31" s="3">
        <f t="shared" si="18"/>
        <v>0</v>
      </c>
      <c r="AJ31" s="3">
        <f t="shared" si="19"/>
        <v>1</v>
      </c>
      <c r="AK31" s="3">
        <f t="shared" si="20"/>
        <v>0</v>
      </c>
      <c r="AL31" s="3">
        <f t="shared" si="21"/>
        <v>0</v>
      </c>
      <c r="AM31" s="3">
        <f t="shared" si="22"/>
        <v>1</v>
      </c>
      <c r="AN31" s="3">
        <f t="shared" si="23"/>
        <v>1</v>
      </c>
      <c r="AO31" s="60">
        <f t="shared" si="24"/>
        <v>1</v>
      </c>
      <c r="AP31" s="60">
        <f t="shared" si="25"/>
        <v>1</v>
      </c>
      <c r="AQ31" s="60">
        <f t="shared" si="26"/>
        <v>1</v>
      </c>
      <c r="AR31" s="50">
        <v>14</v>
      </c>
      <c r="AS31" s="3">
        <f t="shared" si="31"/>
        <v>10</v>
      </c>
      <c r="AT31" s="3">
        <f t="shared" si="31"/>
        <v>5</v>
      </c>
      <c r="AU31" s="3">
        <f t="shared" si="31"/>
        <v>9</v>
      </c>
      <c r="AV31" s="3">
        <f t="shared" si="31"/>
        <v>11</v>
      </c>
      <c r="AW31" s="3">
        <f t="shared" si="31"/>
        <v>5</v>
      </c>
      <c r="AX31" s="3">
        <f t="shared" si="31"/>
        <v>13</v>
      </c>
      <c r="AY31" s="3">
        <f t="shared" si="31"/>
        <v>8</v>
      </c>
      <c r="AZ31" s="3">
        <f t="shared" si="31"/>
        <v>7</v>
      </c>
      <c r="BA31" s="3">
        <f t="shared" si="31"/>
        <v>8</v>
      </c>
      <c r="BB31" s="3">
        <f t="shared" si="31"/>
        <v>14</v>
      </c>
      <c r="BC31" s="50">
        <v>14</v>
      </c>
      <c r="BD31" s="3">
        <f t="shared" si="28"/>
        <v>90</v>
      </c>
      <c r="BE31" s="3">
        <f t="shared" si="30"/>
        <v>140</v>
      </c>
      <c r="BF31" s="62">
        <f t="shared" si="29"/>
        <v>0.6428571428571429</v>
      </c>
      <c r="BG31" s="23">
        <f t="shared" si="13"/>
        <v>3.5</v>
      </c>
    </row>
    <row r="32" spans="2:59" ht="14.25" customHeight="1">
      <c r="B32" s="3">
        <f>'schedule 14-15'!B19</f>
        <v>15</v>
      </c>
      <c r="C32" s="11" t="str">
        <f>'schedule 14-15'!D19</f>
        <v>Nov. 24</v>
      </c>
      <c r="D32" s="3" t="str">
        <f>'schedule 14-15'!G19</f>
        <v>at Houston</v>
      </c>
      <c r="E32" s="23">
        <f>'schedule 14-15'!AI19</f>
        <v>11.5</v>
      </c>
      <c r="F32" s="54">
        <v>6.5</v>
      </c>
      <c r="G32" s="40">
        <v>86</v>
      </c>
      <c r="H32" s="40">
        <v>91</v>
      </c>
      <c r="I32" s="40" t="s">
        <v>19</v>
      </c>
      <c r="J32" s="40">
        <f t="shared" si="32"/>
        <v>-5</v>
      </c>
      <c r="K32" s="40"/>
      <c r="L32" s="40">
        <v>1</v>
      </c>
      <c r="M32" s="40">
        <v>1</v>
      </c>
      <c r="N32" s="40"/>
      <c r="P32" s="58" t="s">
        <v>93</v>
      </c>
      <c r="Q32" s="58" t="s">
        <v>93</v>
      </c>
      <c r="R32" s="18" t="s">
        <v>19</v>
      </c>
      <c r="S32" s="18" t="s">
        <v>19</v>
      </c>
      <c r="T32" s="18" t="s">
        <v>93</v>
      </c>
      <c r="U32" s="18" t="s">
        <v>19</v>
      </c>
      <c r="V32" s="58" t="s">
        <v>93</v>
      </c>
      <c r="W32" s="18" t="s">
        <v>93</v>
      </c>
      <c r="X32" s="58" t="s">
        <v>93</v>
      </c>
      <c r="Y32" s="18" t="s">
        <v>19</v>
      </c>
      <c r="Z32" s="18" t="s">
        <v>93</v>
      </c>
      <c r="AA32" s="18" t="s">
        <v>93</v>
      </c>
      <c r="AB32" s="18" t="s">
        <v>19</v>
      </c>
      <c r="AE32" s="3">
        <f t="shared" si="14"/>
        <v>0</v>
      </c>
      <c r="AF32" s="3">
        <f t="shared" si="15"/>
        <v>0</v>
      </c>
      <c r="AG32" s="3">
        <f t="shared" si="16"/>
        <v>1</v>
      </c>
      <c r="AH32" s="3">
        <f t="shared" si="17"/>
        <v>1</v>
      </c>
      <c r="AI32" s="3">
        <f t="shared" si="18"/>
        <v>0</v>
      </c>
      <c r="AJ32" s="3">
        <f t="shared" si="19"/>
        <v>1</v>
      </c>
      <c r="AK32" s="3">
        <f t="shared" si="20"/>
        <v>0</v>
      </c>
      <c r="AL32" s="3">
        <f t="shared" si="21"/>
        <v>0</v>
      </c>
      <c r="AM32" s="3">
        <f t="shared" si="22"/>
        <v>0</v>
      </c>
      <c r="AN32" s="3">
        <f t="shared" si="23"/>
        <v>1</v>
      </c>
      <c r="AO32" s="60">
        <f t="shared" si="24"/>
        <v>0</v>
      </c>
      <c r="AP32" s="60">
        <f t="shared" si="25"/>
        <v>0</v>
      </c>
      <c r="AQ32" s="60">
        <f t="shared" si="26"/>
        <v>1</v>
      </c>
      <c r="AR32" s="50">
        <v>15</v>
      </c>
      <c r="AS32" s="3">
        <f t="shared" si="31"/>
        <v>10</v>
      </c>
      <c r="AT32" s="3">
        <f t="shared" si="31"/>
        <v>5</v>
      </c>
      <c r="AU32" s="3">
        <f t="shared" si="31"/>
        <v>10</v>
      </c>
      <c r="AV32" s="3">
        <f t="shared" si="31"/>
        <v>12</v>
      </c>
      <c r="AW32" s="3">
        <f t="shared" si="31"/>
        <v>5</v>
      </c>
      <c r="AX32" s="3">
        <f t="shared" si="31"/>
        <v>14</v>
      </c>
      <c r="AY32" s="3">
        <f t="shared" si="31"/>
        <v>8</v>
      </c>
      <c r="AZ32" s="3">
        <f t="shared" si="31"/>
        <v>7</v>
      </c>
      <c r="BA32" s="3">
        <f t="shared" si="31"/>
        <v>8</v>
      </c>
      <c r="BB32" s="3">
        <f t="shared" si="31"/>
        <v>15</v>
      </c>
      <c r="BC32" s="50">
        <v>15</v>
      </c>
      <c r="BD32" s="3">
        <f t="shared" si="28"/>
        <v>94</v>
      </c>
      <c r="BE32" s="3">
        <f t="shared" si="30"/>
        <v>150</v>
      </c>
      <c r="BF32" s="62">
        <f t="shared" si="29"/>
        <v>0.6266666666666667</v>
      </c>
      <c r="BG32" s="23">
        <f t="shared" si="13"/>
        <v>5</v>
      </c>
    </row>
    <row r="33" spans="2:59" ht="15">
      <c r="B33" s="3">
        <f>'schedule 14-15'!B20</f>
        <v>16</v>
      </c>
      <c r="C33" s="11" t="str">
        <f>'schedule 14-15'!D20</f>
        <v>Nov. 26</v>
      </c>
      <c r="D33" s="3" t="str">
        <f>'schedule 14-15'!G20</f>
        <v>at Dallas</v>
      </c>
      <c r="E33" s="23">
        <f>'schedule 14-15'!AI20</f>
        <v>17.5</v>
      </c>
      <c r="F33" s="54">
        <v>11.5</v>
      </c>
      <c r="G33" s="40">
        <v>102</v>
      </c>
      <c r="H33" s="40">
        <v>109</v>
      </c>
      <c r="I33" s="40" t="s">
        <v>19</v>
      </c>
      <c r="J33" s="40">
        <f t="shared" si="32"/>
        <v>-7</v>
      </c>
      <c r="K33" s="40"/>
      <c r="L33" s="40">
        <v>1</v>
      </c>
      <c r="M33" s="40">
        <v>1</v>
      </c>
      <c r="N33" s="40"/>
      <c r="P33" s="58" t="s">
        <v>132</v>
      </c>
      <c r="Q33" s="58" t="s">
        <v>132</v>
      </c>
      <c r="R33" s="18" t="s">
        <v>132</v>
      </c>
      <c r="S33" s="18" t="s">
        <v>19</v>
      </c>
      <c r="T33" s="18" t="s">
        <v>19</v>
      </c>
      <c r="U33" s="18" t="s">
        <v>19</v>
      </c>
      <c r="V33" s="58" t="s">
        <v>132</v>
      </c>
      <c r="W33" s="18" t="s">
        <v>19</v>
      </c>
      <c r="X33" s="58" t="s">
        <v>132</v>
      </c>
      <c r="Y33" s="18" t="s">
        <v>19</v>
      </c>
      <c r="Z33" s="18" t="s">
        <v>132</v>
      </c>
      <c r="AA33" s="18" t="s">
        <v>132</v>
      </c>
      <c r="AB33" s="18" t="s">
        <v>19</v>
      </c>
      <c r="AE33" s="3">
        <f t="shared" si="14"/>
        <v>0</v>
      </c>
      <c r="AF33" s="3">
        <f t="shared" si="15"/>
        <v>0</v>
      </c>
      <c r="AG33" s="3">
        <f t="shared" si="16"/>
        <v>0</v>
      </c>
      <c r="AH33" s="3">
        <f t="shared" si="17"/>
        <v>1</v>
      </c>
      <c r="AI33" s="3">
        <f t="shared" si="18"/>
        <v>1</v>
      </c>
      <c r="AJ33" s="3">
        <f t="shared" si="19"/>
        <v>1</v>
      </c>
      <c r="AK33" s="3">
        <f t="shared" si="20"/>
        <v>0</v>
      </c>
      <c r="AL33" s="3">
        <f t="shared" si="21"/>
        <v>1</v>
      </c>
      <c r="AM33" s="3">
        <f t="shared" si="22"/>
        <v>0</v>
      </c>
      <c r="AN33" s="3">
        <f t="shared" si="23"/>
        <v>1</v>
      </c>
      <c r="AO33" s="60">
        <f t="shared" si="24"/>
        <v>0</v>
      </c>
      <c r="AP33" s="60">
        <f t="shared" si="25"/>
        <v>0</v>
      </c>
      <c r="AQ33" s="60">
        <f t="shared" si="26"/>
        <v>1</v>
      </c>
      <c r="AR33" s="50">
        <v>16</v>
      </c>
      <c r="AS33" s="3">
        <f t="shared" si="31"/>
        <v>10</v>
      </c>
      <c r="AT33" s="3">
        <f t="shared" si="31"/>
        <v>5</v>
      </c>
      <c r="AU33" s="3">
        <f t="shared" si="31"/>
        <v>10</v>
      </c>
      <c r="AV33" s="3">
        <f t="shared" si="31"/>
        <v>13</v>
      </c>
      <c r="AW33" s="3">
        <f t="shared" si="31"/>
        <v>6</v>
      </c>
      <c r="AX33" s="3">
        <f t="shared" si="31"/>
        <v>15</v>
      </c>
      <c r="AY33" s="3">
        <f t="shared" si="31"/>
        <v>8</v>
      </c>
      <c r="AZ33" s="3">
        <f t="shared" si="31"/>
        <v>8</v>
      </c>
      <c r="BA33" s="3">
        <f t="shared" si="31"/>
        <v>8</v>
      </c>
      <c r="BB33" s="3">
        <f t="shared" si="31"/>
        <v>16</v>
      </c>
      <c r="BC33" s="50">
        <v>16</v>
      </c>
      <c r="BD33" s="3">
        <f t="shared" si="28"/>
        <v>99</v>
      </c>
      <c r="BE33" s="3">
        <f t="shared" si="30"/>
        <v>160</v>
      </c>
      <c r="BF33" s="62">
        <f t="shared" si="29"/>
        <v>0.61875</v>
      </c>
      <c r="BG33" s="23">
        <f t="shared" si="13"/>
        <v>6</v>
      </c>
    </row>
    <row r="34" spans="2:59" ht="15">
      <c r="B34" s="3">
        <f>'schedule 14-15'!B21</f>
        <v>17</v>
      </c>
      <c r="C34" s="11" t="str">
        <f>'schedule 14-15'!D21</f>
        <v>Nov. 28</v>
      </c>
      <c r="D34" s="3" t="str">
        <f>'schedule 14-15'!G21</f>
        <v>at Oklahoma City</v>
      </c>
      <c r="E34" s="23">
        <f>'schedule 14-15'!AI21</f>
        <v>1.5</v>
      </c>
      <c r="F34" s="54">
        <v>8.5</v>
      </c>
      <c r="G34" s="40">
        <v>78</v>
      </c>
      <c r="H34" s="40">
        <v>105</v>
      </c>
      <c r="I34" s="40" t="s">
        <v>215</v>
      </c>
      <c r="J34" s="40">
        <f t="shared" si="32"/>
        <v>-27</v>
      </c>
      <c r="K34" s="40"/>
      <c r="L34" s="40">
        <v>1</v>
      </c>
      <c r="M34" s="40"/>
      <c r="N34" s="40">
        <v>1</v>
      </c>
      <c r="P34" s="58" t="s">
        <v>215</v>
      </c>
      <c r="Q34" s="58" t="s">
        <v>215</v>
      </c>
      <c r="R34" s="18" t="s">
        <v>19</v>
      </c>
      <c r="S34" s="18" t="s">
        <v>215</v>
      </c>
      <c r="T34" s="18" t="s">
        <v>215</v>
      </c>
      <c r="U34" s="18" t="s">
        <v>215</v>
      </c>
      <c r="V34" s="58" t="s">
        <v>215</v>
      </c>
      <c r="W34" s="18" t="s">
        <v>215</v>
      </c>
      <c r="X34" s="58" t="s">
        <v>215</v>
      </c>
      <c r="Y34" s="18" t="s">
        <v>19</v>
      </c>
      <c r="Z34" s="18" t="s">
        <v>215</v>
      </c>
      <c r="AA34" s="18" t="s">
        <v>215</v>
      </c>
      <c r="AB34" s="18" t="s">
        <v>19</v>
      </c>
      <c r="AE34" s="3">
        <f t="shared" si="14"/>
        <v>1</v>
      </c>
      <c r="AF34" s="3">
        <f t="shared" si="15"/>
        <v>1</v>
      </c>
      <c r="AG34" s="3">
        <f t="shared" si="16"/>
        <v>0</v>
      </c>
      <c r="AH34" s="3">
        <f t="shared" si="17"/>
        <v>1</v>
      </c>
      <c r="AI34" s="3">
        <f t="shared" si="18"/>
        <v>1</v>
      </c>
      <c r="AJ34" s="3">
        <f t="shared" si="19"/>
        <v>1</v>
      </c>
      <c r="AK34" s="3">
        <f t="shared" si="20"/>
        <v>1</v>
      </c>
      <c r="AL34" s="3">
        <f t="shared" si="21"/>
        <v>1</v>
      </c>
      <c r="AM34" s="3">
        <f t="shared" si="22"/>
        <v>1</v>
      </c>
      <c r="AN34" s="3">
        <f t="shared" si="23"/>
        <v>0</v>
      </c>
      <c r="AO34" s="60">
        <f t="shared" si="24"/>
        <v>1</v>
      </c>
      <c r="AP34" s="60">
        <f t="shared" si="25"/>
        <v>1</v>
      </c>
      <c r="AQ34" s="60">
        <f t="shared" si="26"/>
        <v>0</v>
      </c>
      <c r="AR34" s="50">
        <v>17</v>
      </c>
      <c r="AS34" s="3">
        <f t="shared" si="31"/>
        <v>10</v>
      </c>
      <c r="AT34" s="3">
        <f t="shared" si="31"/>
        <v>5</v>
      </c>
      <c r="AU34" s="3">
        <f t="shared" si="31"/>
        <v>11</v>
      </c>
      <c r="AV34" s="3">
        <f t="shared" si="31"/>
        <v>13</v>
      </c>
      <c r="AW34" s="3">
        <f t="shared" si="31"/>
        <v>6</v>
      </c>
      <c r="AX34" s="3">
        <f t="shared" si="31"/>
        <v>15</v>
      </c>
      <c r="AY34" s="3">
        <f t="shared" si="31"/>
        <v>8</v>
      </c>
      <c r="AZ34" s="3">
        <f t="shared" si="31"/>
        <v>8</v>
      </c>
      <c r="BA34" s="3">
        <f t="shared" si="31"/>
        <v>8</v>
      </c>
      <c r="BB34" s="3">
        <f t="shared" si="31"/>
        <v>17</v>
      </c>
      <c r="BC34" s="50">
        <v>17</v>
      </c>
      <c r="BD34" s="3">
        <f t="shared" si="28"/>
        <v>101</v>
      </c>
      <c r="BE34" s="3">
        <f t="shared" si="30"/>
        <v>170</v>
      </c>
      <c r="BF34" s="62">
        <f t="shared" si="29"/>
        <v>0.5941176470588235</v>
      </c>
      <c r="BG34" s="23">
        <f t="shared" si="13"/>
        <v>7</v>
      </c>
    </row>
    <row r="35" spans="2:59" ht="15">
      <c r="B35" s="3">
        <f>'schedule 14-15'!B22</f>
        <v>18</v>
      </c>
      <c r="C35" s="11" t="str">
        <f>'schedule 14-15'!D22</f>
        <v>Nov. 30</v>
      </c>
      <c r="D35" s="3" t="str">
        <f>'schedule 14-15'!G22</f>
        <v>Miami</v>
      </c>
      <c r="E35" s="23">
        <f>'schedule 14-15'!AI22</f>
        <v>3.5</v>
      </c>
      <c r="F35" s="54">
        <v>3.5</v>
      </c>
      <c r="G35" s="40">
        <v>79</v>
      </c>
      <c r="H35" s="40">
        <v>86</v>
      </c>
      <c r="I35" s="40" t="s">
        <v>136</v>
      </c>
      <c r="J35" s="40">
        <f t="shared" si="32"/>
        <v>-7</v>
      </c>
      <c r="K35" s="40"/>
      <c r="L35" s="40">
        <v>1</v>
      </c>
      <c r="M35" s="40"/>
      <c r="N35" s="40">
        <v>1</v>
      </c>
      <c r="P35" s="58" t="s">
        <v>19</v>
      </c>
      <c r="Q35" s="58" t="s">
        <v>19</v>
      </c>
      <c r="R35" s="18" t="s">
        <v>19</v>
      </c>
      <c r="S35" s="18" t="s">
        <v>136</v>
      </c>
      <c r="T35" s="18" t="s">
        <v>136</v>
      </c>
      <c r="U35" s="18" t="s">
        <v>136</v>
      </c>
      <c r="V35" s="58" t="s">
        <v>19</v>
      </c>
      <c r="W35" s="18" t="s">
        <v>19</v>
      </c>
      <c r="X35" s="58" t="s">
        <v>19</v>
      </c>
      <c r="Y35" s="18" t="s">
        <v>19</v>
      </c>
      <c r="Z35" s="18" t="s">
        <v>19</v>
      </c>
      <c r="AA35" s="18" t="s">
        <v>136</v>
      </c>
      <c r="AB35" s="18" t="s">
        <v>19</v>
      </c>
      <c r="AE35" s="3">
        <f t="shared" si="14"/>
        <v>0</v>
      </c>
      <c r="AF35" s="3">
        <f t="shared" si="15"/>
        <v>0</v>
      </c>
      <c r="AG35" s="3">
        <f t="shared" si="16"/>
        <v>0</v>
      </c>
      <c r="AH35" s="3">
        <f t="shared" si="17"/>
        <v>1</v>
      </c>
      <c r="AI35" s="3">
        <f t="shared" si="18"/>
        <v>1</v>
      </c>
      <c r="AJ35" s="3">
        <f t="shared" si="19"/>
        <v>1</v>
      </c>
      <c r="AK35" s="3">
        <f t="shared" si="20"/>
        <v>0</v>
      </c>
      <c r="AL35" s="3">
        <f t="shared" si="21"/>
        <v>0</v>
      </c>
      <c r="AM35" s="3">
        <f t="shared" si="22"/>
        <v>0</v>
      </c>
      <c r="AN35" s="3">
        <f t="shared" si="23"/>
        <v>0</v>
      </c>
      <c r="AO35" s="60">
        <f t="shared" si="24"/>
        <v>0</v>
      </c>
      <c r="AP35" s="60">
        <f t="shared" si="25"/>
        <v>1</v>
      </c>
      <c r="AQ35" s="60">
        <f t="shared" si="26"/>
        <v>0</v>
      </c>
      <c r="AR35" s="50">
        <v>18</v>
      </c>
      <c r="AS35" s="3">
        <f t="shared" si="31"/>
        <v>11</v>
      </c>
      <c r="AT35" s="3">
        <f t="shared" si="31"/>
        <v>6</v>
      </c>
      <c r="AU35" s="3">
        <f t="shared" si="31"/>
        <v>12</v>
      </c>
      <c r="AV35" s="3">
        <f t="shared" si="31"/>
        <v>13</v>
      </c>
      <c r="AW35" s="3">
        <f t="shared" si="31"/>
        <v>6</v>
      </c>
      <c r="AX35" s="3">
        <f t="shared" si="31"/>
        <v>15</v>
      </c>
      <c r="AY35" s="3">
        <f t="shared" si="31"/>
        <v>9</v>
      </c>
      <c r="AZ35" s="3">
        <f t="shared" si="31"/>
        <v>9</v>
      </c>
      <c r="BA35" s="3">
        <f t="shared" si="31"/>
        <v>9</v>
      </c>
      <c r="BB35" s="3">
        <f t="shared" si="31"/>
        <v>18</v>
      </c>
      <c r="BC35" s="50">
        <v>18</v>
      </c>
      <c r="BD35" s="3">
        <f t="shared" si="28"/>
        <v>108</v>
      </c>
      <c r="BE35" s="3">
        <f t="shared" si="30"/>
        <v>180</v>
      </c>
      <c r="BF35" s="62">
        <f t="shared" si="29"/>
        <v>0.6</v>
      </c>
      <c r="BG35" s="23">
        <f t="shared" si="13"/>
        <v>0</v>
      </c>
    </row>
    <row r="36" spans="2:59" ht="15">
      <c r="B36" s="3">
        <f>'schedule 14-15'!B23</f>
        <v>19</v>
      </c>
      <c r="C36" s="11" t="str">
        <f>'schedule 14-15'!D23</f>
        <v>Dec. 2</v>
      </c>
      <c r="D36" s="3" t="str">
        <f>'schedule 14-15'!G23</f>
        <v>Brooklyn</v>
      </c>
      <c r="E36" s="23">
        <f>'schedule 14-15'!AI23</f>
        <v>2.5</v>
      </c>
      <c r="F36" s="54">
        <v>1</v>
      </c>
      <c r="G36" s="40">
        <v>93</v>
      </c>
      <c r="H36" s="40">
        <v>98</v>
      </c>
      <c r="I36" s="40" t="s">
        <v>124</v>
      </c>
      <c r="J36" s="40">
        <f t="shared" si="32"/>
        <v>-5</v>
      </c>
      <c r="K36" s="40"/>
      <c r="L36" s="40">
        <v>1</v>
      </c>
      <c r="M36" s="40"/>
      <c r="N36" s="40">
        <v>1</v>
      </c>
      <c r="P36" s="58" t="s">
        <v>19</v>
      </c>
      <c r="Q36" s="18" t="s">
        <v>124</v>
      </c>
      <c r="R36" s="18" t="s">
        <v>124</v>
      </c>
      <c r="S36" s="18" t="s">
        <v>124</v>
      </c>
      <c r="T36" s="18" t="s">
        <v>124</v>
      </c>
      <c r="U36" s="18" t="s">
        <v>19</v>
      </c>
      <c r="V36" s="18" t="s">
        <v>124</v>
      </c>
      <c r="W36" s="18" t="s">
        <v>124</v>
      </c>
      <c r="X36" s="58" t="s">
        <v>19</v>
      </c>
      <c r="Y36" s="18" t="s">
        <v>19</v>
      </c>
      <c r="Z36" s="18" t="s">
        <v>19</v>
      </c>
      <c r="AA36" s="18" t="s">
        <v>124</v>
      </c>
      <c r="AB36" s="18" t="s">
        <v>19</v>
      </c>
      <c r="AE36" s="3">
        <f t="shared" si="14"/>
        <v>0</v>
      </c>
      <c r="AF36" s="3">
        <f t="shared" si="15"/>
        <v>1</v>
      </c>
      <c r="AG36" s="3">
        <f t="shared" si="16"/>
        <v>1</v>
      </c>
      <c r="AH36" s="3">
        <f t="shared" si="17"/>
        <v>1</v>
      </c>
      <c r="AI36" s="3">
        <f t="shared" si="18"/>
        <v>1</v>
      </c>
      <c r="AJ36" s="3">
        <f t="shared" si="19"/>
        <v>0</v>
      </c>
      <c r="AK36" s="3">
        <f t="shared" si="20"/>
        <v>1</v>
      </c>
      <c r="AL36" s="3">
        <f t="shared" si="21"/>
        <v>1</v>
      </c>
      <c r="AM36" s="3">
        <f t="shared" si="22"/>
        <v>0</v>
      </c>
      <c r="AN36" s="3">
        <f t="shared" si="23"/>
        <v>0</v>
      </c>
      <c r="AO36" s="60">
        <f t="shared" si="24"/>
        <v>0</v>
      </c>
      <c r="AP36" s="60">
        <f t="shared" si="25"/>
        <v>1</v>
      </c>
      <c r="AQ36" s="60">
        <f t="shared" si="26"/>
        <v>0</v>
      </c>
      <c r="AR36" s="50">
        <v>19</v>
      </c>
      <c r="AS36" s="3">
        <f t="shared" si="31"/>
        <v>12</v>
      </c>
      <c r="AT36" s="3">
        <f t="shared" si="31"/>
        <v>6</v>
      </c>
      <c r="AU36" s="3">
        <f t="shared" si="31"/>
        <v>12</v>
      </c>
      <c r="AV36" s="3">
        <f t="shared" si="31"/>
        <v>13</v>
      </c>
      <c r="AW36" s="3">
        <f t="shared" si="31"/>
        <v>6</v>
      </c>
      <c r="AX36" s="3">
        <f t="shared" si="31"/>
        <v>16</v>
      </c>
      <c r="AY36" s="3">
        <f t="shared" si="31"/>
        <v>9</v>
      </c>
      <c r="AZ36" s="3">
        <f t="shared" si="31"/>
        <v>9</v>
      </c>
      <c r="BA36" s="3">
        <f t="shared" si="31"/>
        <v>10</v>
      </c>
      <c r="BB36" s="3">
        <f t="shared" si="31"/>
        <v>19</v>
      </c>
      <c r="BC36" s="50">
        <v>19</v>
      </c>
      <c r="BD36" s="3">
        <f t="shared" si="28"/>
        <v>112</v>
      </c>
      <c r="BE36" s="3">
        <f t="shared" si="30"/>
        <v>190</v>
      </c>
      <c r="BF36" s="62">
        <f t="shared" si="29"/>
        <v>0.5894736842105263</v>
      </c>
      <c r="BG36" s="23">
        <f t="shared" si="13"/>
        <v>1.5</v>
      </c>
    </row>
    <row r="37" spans="2:59" s="29" customFormat="1" ht="15">
      <c r="B37" s="29">
        <f>'schedule 14-15'!B24</f>
        <v>20</v>
      </c>
      <c r="C37" s="45" t="str">
        <f>'schedule 14-15'!D24</f>
        <v>Dec. 4</v>
      </c>
      <c r="D37" s="29" t="str">
        <f>'schedule 14-15'!G24</f>
        <v>Cleveland</v>
      </c>
      <c r="E37" s="30">
        <f>'schedule 14-15'!AI24</f>
        <v>5.5</v>
      </c>
      <c r="F37" s="55">
        <v>7</v>
      </c>
      <c r="G37" s="44">
        <v>87</v>
      </c>
      <c r="H37" s="44">
        <v>90</v>
      </c>
      <c r="I37" s="44" t="s">
        <v>19</v>
      </c>
      <c r="J37" s="44">
        <f t="shared" si="32"/>
        <v>-3</v>
      </c>
      <c r="K37" s="44"/>
      <c r="L37" s="44">
        <v>1</v>
      </c>
      <c r="M37" s="44">
        <v>1</v>
      </c>
      <c r="N37" s="44"/>
      <c r="P37" s="66" t="s">
        <v>19</v>
      </c>
      <c r="Q37" s="34" t="s">
        <v>127</v>
      </c>
      <c r="R37" s="34" t="s">
        <v>19</v>
      </c>
      <c r="S37" s="34" t="s">
        <v>127</v>
      </c>
      <c r="T37" s="34" t="s">
        <v>127</v>
      </c>
      <c r="U37" s="34" t="s">
        <v>19</v>
      </c>
      <c r="V37" s="34" t="s">
        <v>127</v>
      </c>
      <c r="W37" s="34" t="s">
        <v>127</v>
      </c>
      <c r="X37" s="66" t="s">
        <v>19</v>
      </c>
      <c r="Y37" s="34" t="s">
        <v>19</v>
      </c>
      <c r="Z37" s="34" t="s">
        <v>19</v>
      </c>
      <c r="AA37" s="34" t="s">
        <v>127</v>
      </c>
      <c r="AB37" s="34" t="s">
        <v>19</v>
      </c>
      <c r="AE37" s="29">
        <f t="shared" si="14"/>
        <v>1</v>
      </c>
      <c r="AF37" s="29">
        <f t="shared" si="15"/>
        <v>0</v>
      </c>
      <c r="AG37" s="29">
        <f t="shared" si="16"/>
        <v>1</v>
      </c>
      <c r="AH37" s="29">
        <f t="shared" si="17"/>
        <v>0</v>
      </c>
      <c r="AI37" s="29">
        <f t="shared" si="18"/>
        <v>0</v>
      </c>
      <c r="AJ37" s="29">
        <f t="shared" si="19"/>
        <v>1</v>
      </c>
      <c r="AK37" s="29">
        <f t="shared" si="20"/>
        <v>0</v>
      </c>
      <c r="AL37" s="29">
        <f t="shared" si="21"/>
        <v>0</v>
      </c>
      <c r="AM37" s="29">
        <f t="shared" si="22"/>
        <v>1</v>
      </c>
      <c r="AN37" s="29">
        <f t="shared" si="23"/>
        <v>1</v>
      </c>
      <c r="AO37" s="61">
        <f t="shared" si="24"/>
        <v>1</v>
      </c>
      <c r="AP37" s="61">
        <f t="shared" si="25"/>
        <v>0</v>
      </c>
      <c r="AQ37" s="61">
        <f t="shared" si="26"/>
        <v>1</v>
      </c>
      <c r="AR37" s="51">
        <v>20</v>
      </c>
      <c r="AS37" s="29">
        <f t="shared" si="31"/>
        <v>13</v>
      </c>
      <c r="AT37" s="29">
        <f t="shared" si="31"/>
        <v>6</v>
      </c>
      <c r="AU37" s="29">
        <f t="shared" si="31"/>
        <v>13</v>
      </c>
      <c r="AV37" s="29">
        <f t="shared" si="31"/>
        <v>13</v>
      </c>
      <c r="AW37" s="29">
        <f t="shared" si="31"/>
        <v>6</v>
      </c>
      <c r="AX37" s="29">
        <f t="shared" si="31"/>
        <v>17</v>
      </c>
      <c r="AY37" s="29">
        <f t="shared" si="31"/>
        <v>9</v>
      </c>
      <c r="AZ37" s="29">
        <f t="shared" si="31"/>
        <v>9</v>
      </c>
      <c r="BA37" s="29">
        <f t="shared" si="31"/>
        <v>11</v>
      </c>
      <c r="BB37" s="29">
        <f t="shared" si="31"/>
        <v>20</v>
      </c>
      <c r="BC37" s="51">
        <v>20</v>
      </c>
      <c r="BD37" s="29">
        <f t="shared" si="28"/>
        <v>117</v>
      </c>
      <c r="BE37" s="3">
        <f t="shared" si="30"/>
        <v>200</v>
      </c>
      <c r="BF37" s="62">
        <f t="shared" si="29"/>
        <v>0.585</v>
      </c>
      <c r="BG37" s="29">
        <f t="shared" si="13"/>
        <v>1.5</v>
      </c>
    </row>
    <row r="38" spans="2:59" ht="15">
      <c r="B38" s="3">
        <f>'schedule 14-15'!B25</f>
        <v>21</v>
      </c>
      <c r="C38" s="11" t="str">
        <f>'schedule 14-15'!D25</f>
        <v>Dec. 5</v>
      </c>
      <c r="D38" s="3" t="str">
        <f>'schedule 14-15'!G25</f>
        <v>at Charlotte</v>
      </c>
      <c r="E38" s="23">
        <f>'schedule 14-15'!AI25</f>
        <v>1.5</v>
      </c>
      <c r="F38" s="54">
        <v>4.5</v>
      </c>
      <c r="G38" s="40">
        <v>102</v>
      </c>
      <c r="H38" s="40">
        <v>103</v>
      </c>
      <c r="I38" s="40" t="s">
        <v>19</v>
      </c>
      <c r="J38" s="40">
        <f t="shared" si="32"/>
        <v>-1</v>
      </c>
      <c r="K38" s="40"/>
      <c r="L38" s="40">
        <v>1</v>
      </c>
      <c r="M38" s="40">
        <v>1</v>
      </c>
      <c r="N38" s="40"/>
      <c r="P38" s="58" t="s">
        <v>90</v>
      </c>
      <c r="Q38" s="18" t="s">
        <v>19</v>
      </c>
      <c r="R38" s="18" t="s">
        <v>19</v>
      </c>
      <c r="S38" s="18" t="s">
        <v>90</v>
      </c>
      <c r="T38" s="18" t="s">
        <v>19</v>
      </c>
      <c r="U38" s="18" t="s">
        <v>90</v>
      </c>
      <c r="V38" s="18" t="s">
        <v>19</v>
      </c>
      <c r="W38" s="18" t="s">
        <v>19</v>
      </c>
      <c r="X38" s="58" t="s">
        <v>90</v>
      </c>
      <c r="Y38" s="18" t="s">
        <v>19</v>
      </c>
      <c r="Z38" s="18" t="s">
        <v>90</v>
      </c>
      <c r="AA38" s="18" t="s">
        <v>90</v>
      </c>
      <c r="AB38" s="18" t="s">
        <v>19</v>
      </c>
      <c r="AE38" s="3">
        <f t="shared" si="14"/>
        <v>0</v>
      </c>
      <c r="AF38" s="3">
        <f t="shared" si="15"/>
        <v>1</v>
      </c>
      <c r="AG38" s="3">
        <f t="shared" si="16"/>
        <v>1</v>
      </c>
      <c r="AH38" s="3">
        <f t="shared" si="17"/>
        <v>0</v>
      </c>
      <c r="AI38" s="3">
        <f t="shared" si="18"/>
        <v>1</v>
      </c>
      <c r="AJ38" s="3">
        <f t="shared" si="19"/>
        <v>0</v>
      </c>
      <c r="AK38" s="3">
        <f t="shared" si="20"/>
        <v>1</v>
      </c>
      <c r="AL38" s="3">
        <f t="shared" si="21"/>
        <v>1</v>
      </c>
      <c r="AM38" s="3">
        <f t="shared" si="22"/>
        <v>0</v>
      </c>
      <c r="AN38" s="3">
        <f t="shared" si="23"/>
        <v>1</v>
      </c>
      <c r="AO38" s="60">
        <f t="shared" si="24"/>
        <v>0</v>
      </c>
      <c r="AP38" s="60">
        <f t="shared" si="25"/>
        <v>0</v>
      </c>
      <c r="AQ38" s="60">
        <f t="shared" si="26"/>
        <v>1</v>
      </c>
      <c r="AR38" s="50">
        <v>21</v>
      </c>
      <c r="AS38" s="3">
        <f t="shared" si="31"/>
        <v>13</v>
      </c>
      <c r="AT38" s="3">
        <f t="shared" si="31"/>
        <v>7</v>
      </c>
      <c r="AU38" s="3">
        <f t="shared" si="31"/>
        <v>14</v>
      </c>
      <c r="AV38" s="3">
        <f t="shared" si="31"/>
        <v>13</v>
      </c>
      <c r="AW38" s="3">
        <f t="shared" si="31"/>
        <v>7</v>
      </c>
      <c r="AX38" s="3">
        <f t="shared" si="31"/>
        <v>17</v>
      </c>
      <c r="AY38" s="3">
        <f t="shared" si="31"/>
        <v>10</v>
      </c>
      <c r="AZ38" s="3">
        <f t="shared" si="31"/>
        <v>10</v>
      </c>
      <c r="BA38" s="3">
        <f t="shared" si="31"/>
        <v>11</v>
      </c>
      <c r="BB38" s="3">
        <f t="shared" si="31"/>
        <v>21</v>
      </c>
      <c r="BC38" s="50">
        <v>21</v>
      </c>
      <c r="BD38" s="3">
        <f t="shared" si="28"/>
        <v>123</v>
      </c>
      <c r="BE38" s="3">
        <f t="shared" si="30"/>
        <v>210</v>
      </c>
      <c r="BF38" s="62">
        <f t="shared" si="29"/>
        <v>0.5857142857142857</v>
      </c>
      <c r="BG38" s="3">
        <f t="shared" si="13"/>
        <v>3</v>
      </c>
    </row>
    <row r="39" spans="2:59" ht="15">
      <c r="B39" s="3">
        <f>'schedule 14-15'!B26</f>
        <v>22</v>
      </c>
      <c r="C39" s="11" t="str">
        <f>'schedule 14-15'!D26</f>
        <v>Dec. 7</v>
      </c>
      <c r="D39" s="3" t="str">
        <f>'schedule 14-15'!G26</f>
        <v>Portland</v>
      </c>
      <c r="E39" s="23">
        <f>'schedule 14-15'!AI26</f>
        <v>11.5</v>
      </c>
      <c r="F39" s="54">
        <v>6.5</v>
      </c>
      <c r="G39" s="40">
        <v>99</v>
      </c>
      <c r="H39" s="40">
        <v>103</v>
      </c>
      <c r="I39" s="40" t="s">
        <v>19</v>
      </c>
      <c r="J39" s="40">
        <f t="shared" si="32"/>
        <v>-4</v>
      </c>
      <c r="K39" s="40"/>
      <c r="L39" s="40">
        <v>1</v>
      </c>
      <c r="M39" s="40">
        <v>1</v>
      </c>
      <c r="N39" s="40"/>
      <c r="P39" s="58" t="s">
        <v>19</v>
      </c>
      <c r="Q39" s="18" t="s">
        <v>119</v>
      </c>
      <c r="R39" s="18" t="s">
        <v>19</v>
      </c>
      <c r="S39" s="18" t="s">
        <v>19</v>
      </c>
      <c r="T39" s="18" t="s">
        <v>19</v>
      </c>
      <c r="U39" s="18" t="s">
        <v>119</v>
      </c>
      <c r="V39" s="18" t="s">
        <v>19</v>
      </c>
      <c r="W39" s="18" t="s">
        <v>19</v>
      </c>
      <c r="X39" s="58" t="s">
        <v>19</v>
      </c>
      <c r="Y39" s="18" t="s">
        <v>19</v>
      </c>
      <c r="Z39" s="18" t="s">
        <v>19</v>
      </c>
      <c r="AA39" s="18" t="s">
        <v>119</v>
      </c>
      <c r="AB39" s="18" t="s">
        <v>19</v>
      </c>
      <c r="AE39" s="3">
        <f t="shared" si="14"/>
        <v>1</v>
      </c>
      <c r="AF39" s="3">
        <f t="shared" si="15"/>
        <v>0</v>
      </c>
      <c r="AG39" s="3">
        <f t="shared" si="16"/>
        <v>1</v>
      </c>
      <c r="AH39" s="3">
        <f t="shared" si="17"/>
        <v>1</v>
      </c>
      <c r="AI39" s="3">
        <f t="shared" si="18"/>
        <v>1</v>
      </c>
      <c r="AJ39" s="3">
        <f t="shared" si="19"/>
        <v>0</v>
      </c>
      <c r="AK39" s="3">
        <f t="shared" si="20"/>
        <v>1</v>
      </c>
      <c r="AL39" s="3">
        <f t="shared" si="21"/>
        <v>1</v>
      </c>
      <c r="AM39" s="3">
        <f t="shared" si="22"/>
        <v>1</v>
      </c>
      <c r="AN39" s="3">
        <f t="shared" si="23"/>
        <v>1</v>
      </c>
      <c r="AO39" s="60">
        <f t="shared" si="24"/>
        <v>1</v>
      </c>
      <c r="AP39" s="60">
        <f t="shared" si="25"/>
        <v>0</v>
      </c>
      <c r="AQ39" s="60">
        <f t="shared" si="26"/>
        <v>1</v>
      </c>
      <c r="AR39" s="50">
        <v>22</v>
      </c>
      <c r="AS39" s="3">
        <f t="shared" si="31"/>
        <v>14</v>
      </c>
      <c r="AT39" s="3">
        <f t="shared" si="31"/>
        <v>7</v>
      </c>
      <c r="AU39" s="3">
        <f t="shared" si="31"/>
        <v>15</v>
      </c>
      <c r="AV39" s="3">
        <f t="shared" si="31"/>
        <v>14</v>
      </c>
      <c r="AW39" s="3">
        <f t="shared" si="31"/>
        <v>8</v>
      </c>
      <c r="AX39" s="3">
        <f t="shared" si="31"/>
        <v>17</v>
      </c>
      <c r="AY39" s="3">
        <f t="shared" si="31"/>
        <v>11</v>
      </c>
      <c r="AZ39" s="3">
        <f t="shared" si="31"/>
        <v>11</v>
      </c>
      <c r="BA39" s="3">
        <f t="shared" si="31"/>
        <v>12</v>
      </c>
      <c r="BB39" s="3">
        <f t="shared" si="31"/>
        <v>22</v>
      </c>
      <c r="BC39" s="50">
        <v>22</v>
      </c>
      <c r="BD39" s="3">
        <f t="shared" si="28"/>
        <v>131</v>
      </c>
      <c r="BE39" s="3">
        <f t="shared" si="30"/>
        <v>220</v>
      </c>
      <c r="BF39" s="62">
        <f t="shared" si="29"/>
        <v>0.5954545454545455</v>
      </c>
      <c r="BG39" s="3">
        <f t="shared" si="13"/>
        <v>5</v>
      </c>
    </row>
    <row r="40" spans="2:59" ht="15">
      <c r="B40" s="3">
        <f>'schedule 14-15'!B27</f>
        <v>23</v>
      </c>
      <c r="C40" s="11" t="str">
        <f>'schedule 14-15'!D27</f>
        <v>Dec. 9</v>
      </c>
      <c r="D40" s="3" t="str">
        <f>'schedule 14-15'!G27</f>
        <v>at New Orleans</v>
      </c>
      <c r="E40" s="23">
        <f>'schedule 14-15'!AI27</f>
        <v>9.5</v>
      </c>
      <c r="F40" s="54">
        <v>6</v>
      </c>
      <c r="G40" s="40">
        <v>93</v>
      </c>
      <c r="H40" s="40">
        <v>104</v>
      </c>
      <c r="I40" s="40" t="s">
        <v>123</v>
      </c>
      <c r="J40" s="40">
        <f t="shared" si="32"/>
        <v>-11</v>
      </c>
      <c r="K40" s="40"/>
      <c r="L40" s="40">
        <v>1</v>
      </c>
      <c r="M40" s="40"/>
      <c r="N40" s="40">
        <v>1</v>
      </c>
      <c r="P40" s="58" t="s">
        <v>123</v>
      </c>
      <c r="Q40" s="18" t="s">
        <v>123</v>
      </c>
      <c r="R40" s="18" t="s">
        <v>19</v>
      </c>
      <c r="S40" s="18" t="s">
        <v>123</v>
      </c>
      <c r="T40" s="58" t="s">
        <v>123</v>
      </c>
      <c r="U40" s="18" t="s">
        <v>19</v>
      </c>
      <c r="V40" s="58" t="s">
        <v>123</v>
      </c>
      <c r="W40" s="18" t="s">
        <v>19</v>
      </c>
      <c r="X40" s="58" t="s">
        <v>123</v>
      </c>
      <c r="Y40" s="18" t="s">
        <v>19</v>
      </c>
      <c r="Z40" s="18" t="s">
        <v>123</v>
      </c>
      <c r="AA40" s="18" t="s">
        <v>123</v>
      </c>
      <c r="AB40" s="18" t="s">
        <v>19</v>
      </c>
      <c r="AE40" s="3">
        <f t="shared" si="14"/>
        <v>1</v>
      </c>
      <c r="AF40" s="3">
        <f t="shared" si="15"/>
        <v>1</v>
      </c>
      <c r="AG40" s="3">
        <f t="shared" si="16"/>
        <v>0</v>
      </c>
      <c r="AH40" s="3">
        <f t="shared" si="17"/>
        <v>1</v>
      </c>
      <c r="AI40" s="3">
        <f t="shared" si="18"/>
        <v>1</v>
      </c>
      <c r="AJ40" s="3">
        <f t="shared" si="19"/>
        <v>0</v>
      </c>
      <c r="AK40" s="3">
        <f t="shared" si="20"/>
        <v>1</v>
      </c>
      <c r="AL40" s="3">
        <f t="shared" si="21"/>
        <v>0</v>
      </c>
      <c r="AM40" s="3">
        <f t="shared" si="22"/>
        <v>1</v>
      </c>
      <c r="AN40" s="3">
        <f t="shared" si="23"/>
        <v>0</v>
      </c>
      <c r="AO40" s="60">
        <f t="shared" si="24"/>
        <v>1</v>
      </c>
      <c r="AP40" s="60">
        <f t="shared" si="25"/>
        <v>1</v>
      </c>
      <c r="AQ40" s="60">
        <f t="shared" si="26"/>
        <v>0</v>
      </c>
      <c r="AR40" s="50">
        <v>23</v>
      </c>
      <c r="AS40" s="3">
        <f aca="true" t="shared" si="33" ref="AS40:BB55">IF(P40="Knicks",AS39+1,AS39)</f>
        <v>14</v>
      </c>
      <c r="AT40" s="3">
        <f t="shared" si="33"/>
        <v>7</v>
      </c>
      <c r="AU40" s="3">
        <f t="shared" si="33"/>
        <v>16</v>
      </c>
      <c r="AV40" s="3">
        <f t="shared" si="33"/>
        <v>14</v>
      </c>
      <c r="AW40" s="3">
        <f t="shared" si="33"/>
        <v>8</v>
      </c>
      <c r="AX40" s="3">
        <f t="shared" si="33"/>
        <v>18</v>
      </c>
      <c r="AY40" s="3">
        <f t="shared" si="33"/>
        <v>11</v>
      </c>
      <c r="AZ40" s="3">
        <f t="shared" si="33"/>
        <v>12</v>
      </c>
      <c r="BA40" s="3">
        <f t="shared" si="33"/>
        <v>12</v>
      </c>
      <c r="BB40" s="3">
        <f t="shared" si="33"/>
        <v>23</v>
      </c>
      <c r="BC40" s="50">
        <v>23</v>
      </c>
      <c r="BD40" s="3">
        <f t="shared" si="28"/>
        <v>135</v>
      </c>
      <c r="BE40" s="3">
        <f t="shared" si="30"/>
        <v>230</v>
      </c>
      <c r="BF40" s="62">
        <f t="shared" si="29"/>
        <v>0.5869565217391305</v>
      </c>
      <c r="BG40" s="3">
        <f t="shared" si="13"/>
        <v>3.5</v>
      </c>
    </row>
    <row r="41" spans="2:59" ht="15">
      <c r="B41" s="3">
        <f>'schedule 14-15'!B28</f>
        <v>24</v>
      </c>
      <c r="C41" s="11" t="str">
        <f>'schedule 14-15'!D28</f>
        <v>Dec. 10</v>
      </c>
      <c r="D41" s="3" t="str">
        <f>'schedule 14-15'!G28</f>
        <v>at San Antonio</v>
      </c>
      <c r="E41" s="23">
        <f>'schedule 14-15'!AI28</f>
        <v>15.5</v>
      </c>
      <c r="F41" s="54">
        <v>10.5</v>
      </c>
      <c r="G41" s="40">
        <v>95</v>
      </c>
      <c r="H41" s="40">
        <v>109</v>
      </c>
      <c r="I41" s="40" t="s">
        <v>91</v>
      </c>
      <c r="J41" s="40">
        <f t="shared" si="32"/>
        <v>-14</v>
      </c>
      <c r="K41" s="40"/>
      <c r="L41" s="40">
        <v>1</v>
      </c>
      <c r="M41" s="40"/>
      <c r="N41" s="40">
        <v>1</v>
      </c>
      <c r="P41" s="58" t="s">
        <v>91</v>
      </c>
      <c r="Q41" s="18" t="s">
        <v>91</v>
      </c>
      <c r="R41" s="18" t="s">
        <v>19</v>
      </c>
      <c r="S41" s="18" t="s">
        <v>91</v>
      </c>
      <c r="T41" s="58" t="s">
        <v>91</v>
      </c>
      <c r="U41" s="18" t="s">
        <v>19</v>
      </c>
      <c r="V41" s="18" t="s">
        <v>19</v>
      </c>
      <c r="W41" s="18" t="s">
        <v>19</v>
      </c>
      <c r="X41" s="58" t="s">
        <v>91</v>
      </c>
      <c r="Y41" s="18" t="s">
        <v>19</v>
      </c>
      <c r="Z41" s="18" t="s">
        <v>91</v>
      </c>
      <c r="AA41" s="18" t="s">
        <v>91</v>
      </c>
      <c r="AB41" s="18" t="s">
        <v>19</v>
      </c>
      <c r="AE41" s="3">
        <f t="shared" si="14"/>
        <v>1</v>
      </c>
      <c r="AF41" s="3">
        <f t="shared" si="15"/>
        <v>1</v>
      </c>
      <c r="AG41" s="3">
        <f t="shared" si="16"/>
        <v>0</v>
      </c>
      <c r="AH41" s="3">
        <f t="shared" si="17"/>
        <v>1</v>
      </c>
      <c r="AI41" s="3">
        <f t="shared" si="18"/>
        <v>1</v>
      </c>
      <c r="AJ41" s="3">
        <f t="shared" si="19"/>
        <v>0</v>
      </c>
      <c r="AK41" s="3">
        <f t="shared" si="20"/>
        <v>0</v>
      </c>
      <c r="AL41" s="3">
        <f t="shared" si="21"/>
        <v>0</v>
      </c>
      <c r="AM41" s="3">
        <f t="shared" si="22"/>
        <v>1</v>
      </c>
      <c r="AN41" s="3">
        <f t="shared" si="23"/>
        <v>0</v>
      </c>
      <c r="AO41" s="60">
        <f t="shared" si="24"/>
        <v>1</v>
      </c>
      <c r="AP41" s="60">
        <f t="shared" si="25"/>
        <v>1</v>
      </c>
      <c r="AQ41" s="60">
        <f t="shared" si="26"/>
        <v>0</v>
      </c>
      <c r="AR41" s="50">
        <v>24</v>
      </c>
      <c r="AS41" s="3">
        <f t="shared" si="33"/>
        <v>14</v>
      </c>
      <c r="AT41" s="3">
        <f t="shared" si="33"/>
        <v>7</v>
      </c>
      <c r="AU41" s="3">
        <f t="shared" si="33"/>
        <v>17</v>
      </c>
      <c r="AV41" s="3">
        <f t="shared" si="33"/>
        <v>14</v>
      </c>
      <c r="AW41" s="3">
        <f t="shared" si="33"/>
        <v>8</v>
      </c>
      <c r="AX41" s="3">
        <f t="shared" si="33"/>
        <v>19</v>
      </c>
      <c r="AY41" s="3">
        <f t="shared" si="33"/>
        <v>12</v>
      </c>
      <c r="AZ41" s="3">
        <f t="shared" si="33"/>
        <v>13</v>
      </c>
      <c r="BA41" s="3">
        <f t="shared" si="33"/>
        <v>12</v>
      </c>
      <c r="BB41" s="3">
        <f t="shared" si="33"/>
        <v>24</v>
      </c>
      <c r="BC41" s="50">
        <v>24</v>
      </c>
      <c r="BD41" s="3">
        <f t="shared" si="28"/>
        <v>140</v>
      </c>
      <c r="BE41" s="3">
        <f t="shared" si="30"/>
        <v>240</v>
      </c>
      <c r="BF41" s="62">
        <f t="shared" si="29"/>
        <v>0.5833333333333334</v>
      </c>
      <c r="BG41" s="3">
        <f t="shared" si="13"/>
        <v>5</v>
      </c>
    </row>
    <row r="42" spans="2:59" ht="15">
      <c r="B42" s="3">
        <f>'schedule 14-15'!B29</f>
        <v>25</v>
      </c>
      <c r="C42" s="11" t="str">
        <f>'schedule 14-15'!D29</f>
        <v>Dec. 12</v>
      </c>
      <c r="D42" s="3" t="str">
        <f>'schedule 14-15'!G29</f>
        <v>at Boston</v>
      </c>
      <c r="E42" s="23">
        <f>'schedule 14-15'!AI29</f>
        <v>3.5</v>
      </c>
      <c r="F42" s="54">
        <v>6.5</v>
      </c>
      <c r="G42" s="40">
        <v>101</v>
      </c>
      <c r="H42" s="40">
        <v>95</v>
      </c>
      <c r="I42" s="40" t="s">
        <v>19</v>
      </c>
      <c r="J42" s="40">
        <f t="shared" si="32"/>
        <v>6</v>
      </c>
      <c r="K42" s="40">
        <v>1</v>
      </c>
      <c r="L42" s="40"/>
      <c r="M42" s="40">
        <v>1</v>
      </c>
      <c r="N42" s="40"/>
      <c r="P42" s="58" t="s">
        <v>126</v>
      </c>
      <c r="Q42" s="18" t="s">
        <v>19</v>
      </c>
      <c r="R42" s="18" t="s">
        <v>126</v>
      </c>
      <c r="S42" s="18" t="s">
        <v>19</v>
      </c>
      <c r="T42" s="58" t="s">
        <v>126</v>
      </c>
      <c r="U42" s="18" t="s">
        <v>126</v>
      </c>
      <c r="V42" s="18" t="s">
        <v>126</v>
      </c>
      <c r="W42" s="18" t="s">
        <v>126</v>
      </c>
      <c r="X42" s="58" t="s">
        <v>126</v>
      </c>
      <c r="Y42" s="18" t="s">
        <v>19</v>
      </c>
      <c r="Z42" s="18" t="s">
        <v>126</v>
      </c>
      <c r="AA42" s="18" t="s">
        <v>126</v>
      </c>
      <c r="AB42" s="18" t="s">
        <v>19</v>
      </c>
      <c r="AE42" s="3">
        <f t="shared" si="14"/>
        <v>0</v>
      </c>
      <c r="AF42" s="3">
        <f t="shared" si="15"/>
        <v>1</v>
      </c>
      <c r="AG42" s="3">
        <f t="shared" si="16"/>
        <v>0</v>
      </c>
      <c r="AH42" s="3">
        <f t="shared" si="17"/>
        <v>1</v>
      </c>
      <c r="AI42" s="3">
        <f t="shared" si="18"/>
        <v>0</v>
      </c>
      <c r="AJ42" s="3">
        <f t="shared" si="19"/>
        <v>0</v>
      </c>
      <c r="AK42" s="3">
        <f t="shared" si="20"/>
        <v>0</v>
      </c>
      <c r="AL42" s="3">
        <f t="shared" si="21"/>
        <v>0</v>
      </c>
      <c r="AM42" s="3">
        <f t="shared" si="22"/>
        <v>0</v>
      </c>
      <c r="AN42" s="3">
        <f t="shared" si="23"/>
        <v>1</v>
      </c>
      <c r="AO42" s="60">
        <f t="shared" si="24"/>
        <v>0</v>
      </c>
      <c r="AP42" s="60">
        <f t="shared" si="25"/>
        <v>0</v>
      </c>
      <c r="AQ42" s="60">
        <f t="shared" si="26"/>
        <v>1</v>
      </c>
      <c r="AR42" s="50">
        <v>25</v>
      </c>
      <c r="AS42" s="3">
        <f t="shared" si="33"/>
        <v>14</v>
      </c>
      <c r="AT42" s="3">
        <f t="shared" si="33"/>
        <v>8</v>
      </c>
      <c r="AU42" s="3">
        <f t="shared" si="33"/>
        <v>17</v>
      </c>
      <c r="AV42" s="3">
        <f t="shared" si="33"/>
        <v>15</v>
      </c>
      <c r="AW42" s="3">
        <f t="shared" si="33"/>
        <v>8</v>
      </c>
      <c r="AX42" s="3">
        <f t="shared" si="33"/>
        <v>19</v>
      </c>
      <c r="AY42" s="3">
        <f t="shared" si="33"/>
        <v>12</v>
      </c>
      <c r="AZ42" s="3">
        <f t="shared" si="33"/>
        <v>13</v>
      </c>
      <c r="BA42" s="3">
        <f t="shared" si="33"/>
        <v>12</v>
      </c>
      <c r="BB42" s="3">
        <f t="shared" si="33"/>
        <v>25</v>
      </c>
      <c r="BC42" s="50">
        <v>25</v>
      </c>
      <c r="BD42" s="3">
        <f t="shared" si="28"/>
        <v>143</v>
      </c>
      <c r="BE42" s="3">
        <f t="shared" si="30"/>
        <v>250</v>
      </c>
      <c r="BF42" s="62">
        <f t="shared" si="29"/>
        <v>0.572</v>
      </c>
      <c r="BG42" s="3">
        <f t="shared" si="13"/>
        <v>3</v>
      </c>
    </row>
    <row r="43" spans="2:59" ht="15">
      <c r="B43" s="3">
        <f>'schedule 14-15'!B30</f>
        <v>26</v>
      </c>
      <c r="C43" s="11" t="str">
        <f>'schedule 14-15'!D30</f>
        <v>Dec. 14</v>
      </c>
      <c r="D43" s="3" t="str">
        <f>'schedule 14-15'!G30</f>
        <v>Toronto</v>
      </c>
      <c r="E43" s="23">
        <f>'schedule 14-15'!AI30</f>
        <v>13.5</v>
      </c>
      <c r="F43" s="54">
        <v>6</v>
      </c>
      <c r="G43" s="40">
        <v>90</v>
      </c>
      <c r="H43" s="40">
        <v>95</v>
      </c>
      <c r="I43" s="40" t="s">
        <v>19</v>
      </c>
      <c r="J43" s="40">
        <f t="shared" si="32"/>
        <v>-5</v>
      </c>
      <c r="K43" s="40"/>
      <c r="L43" s="40">
        <v>1</v>
      </c>
      <c r="M43" s="40">
        <v>1</v>
      </c>
      <c r="N43" s="40"/>
      <c r="P43" s="58" t="s">
        <v>19</v>
      </c>
      <c r="Q43" s="18" t="s">
        <v>19</v>
      </c>
      <c r="R43" s="18" t="s">
        <v>131</v>
      </c>
      <c r="S43" s="18" t="s">
        <v>19</v>
      </c>
      <c r="T43" s="58" t="s">
        <v>19</v>
      </c>
      <c r="U43" s="18" t="s">
        <v>19</v>
      </c>
      <c r="V43" s="18" t="s">
        <v>19</v>
      </c>
      <c r="W43" s="18" t="s">
        <v>131</v>
      </c>
      <c r="X43" s="58" t="s">
        <v>19</v>
      </c>
      <c r="Y43" s="18" t="s">
        <v>19</v>
      </c>
      <c r="Z43" s="18" t="s">
        <v>19</v>
      </c>
      <c r="AA43" s="18" t="s">
        <v>131</v>
      </c>
      <c r="AB43" s="18" t="s">
        <v>19</v>
      </c>
      <c r="AE43" s="3">
        <f t="shared" si="14"/>
        <v>1</v>
      </c>
      <c r="AF43" s="3">
        <f t="shared" si="15"/>
        <v>1</v>
      </c>
      <c r="AG43" s="3">
        <f t="shared" si="16"/>
        <v>0</v>
      </c>
      <c r="AH43" s="3">
        <f t="shared" si="17"/>
        <v>1</v>
      </c>
      <c r="AI43" s="3">
        <f t="shared" si="18"/>
        <v>1</v>
      </c>
      <c r="AJ43" s="3">
        <f t="shared" si="19"/>
        <v>1</v>
      </c>
      <c r="AK43" s="3">
        <f t="shared" si="20"/>
        <v>1</v>
      </c>
      <c r="AL43" s="3">
        <f t="shared" si="21"/>
        <v>0</v>
      </c>
      <c r="AM43" s="3">
        <f t="shared" si="22"/>
        <v>1</v>
      </c>
      <c r="AN43" s="3">
        <f t="shared" si="23"/>
        <v>1</v>
      </c>
      <c r="AO43" s="60">
        <f t="shared" si="24"/>
        <v>1</v>
      </c>
      <c r="AP43" s="60">
        <f t="shared" si="25"/>
        <v>0</v>
      </c>
      <c r="AQ43" s="60">
        <f t="shared" si="26"/>
        <v>1</v>
      </c>
      <c r="AR43" s="50">
        <v>26</v>
      </c>
      <c r="AS43" s="3">
        <f t="shared" si="33"/>
        <v>15</v>
      </c>
      <c r="AT43" s="3">
        <f t="shared" si="33"/>
        <v>9</v>
      </c>
      <c r="AU43" s="3">
        <f t="shared" si="33"/>
        <v>17</v>
      </c>
      <c r="AV43" s="3">
        <f t="shared" si="33"/>
        <v>16</v>
      </c>
      <c r="AW43" s="3">
        <f t="shared" si="33"/>
        <v>9</v>
      </c>
      <c r="AX43" s="3">
        <f t="shared" si="33"/>
        <v>20</v>
      </c>
      <c r="AY43" s="3">
        <f t="shared" si="33"/>
        <v>13</v>
      </c>
      <c r="AZ43" s="3">
        <f t="shared" si="33"/>
        <v>13</v>
      </c>
      <c r="BA43" s="3">
        <f t="shared" si="33"/>
        <v>13</v>
      </c>
      <c r="BB43" s="3">
        <f t="shared" si="33"/>
        <v>26</v>
      </c>
      <c r="BC43" s="50">
        <v>26</v>
      </c>
      <c r="BD43" s="3">
        <f t="shared" si="28"/>
        <v>151</v>
      </c>
      <c r="BE43" s="3">
        <f t="shared" si="30"/>
        <v>260</v>
      </c>
      <c r="BF43" s="62">
        <f t="shared" si="29"/>
        <v>0.5807692307692308</v>
      </c>
      <c r="BG43" s="3">
        <f t="shared" si="13"/>
        <v>7.5</v>
      </c>
    </row>
    <row r="44" spans="2:59" ht="15">
      <c r="B44" s="3">
        <f>'schedule 14-15'!B31</f>
        <v>27</v>
      </c>
      <c r="C44" s="11" t="str">
        <f>'schedule 14-15'!D31</f>
        <v>Dec. 16</v>
      </c>
      <c r="D44" s="3" t="str">
        <f>'schedule 14-15'!G31</f>
        <v>Dallas</v>
      </c>
      <c r="E44" s="23">
        <f>'schedule 14-15'!AI31</f>
        <v>12.5</v>
      </c>
      <c r="F44" s="54">
        <v>6.5</v>
      </c>
      <c r="G44" s="40">
        <v>87</v>
      </c>
      <c r="H44" s="40">
        <v>107</v>
      </c>
      <c r="I44" s="40" t="s">
        <v>132</v>
      </c>
      <c r="J44" s="40">
        <f t="shared" si="32"/>
        <v>-20</v>
      </c>
      <c r="K44" s="40"/>
      <c r="L44" s="40">
        <v>1</v>
      </c>
      <c r="M44" s="40"/>
      <c r="N44" s="40">
        <v>1</v>
      </c>
      <c r="P44" s="58" t="s">
        <v>19</v>
      </c>
      <c r="Q44" s="18" t="s">
        <v>19</v>
      </c>
      <c r="R44" s="18" t="s">
        <v>19</v>
      </c>
      <c r="S44" s="18" t="s">
        <v>132</v>
      </c>
      <c r="T44" s="18" t="s">
        <v>19</v>
      </c>
      <c r="U44" s="18" t="s">
        <v>132</v>
      </c>
      <c r="V44" s="18" t="s">
        <v>132</v>
      </c>
      <c r="W44" s="18" t="s">
        <v>19</v>
      </c>
      <c r="X44" s="58" t="s">
        <v>19</v>
      </c>
      <c r="Y44" s="18" t="s">
        <v>19</v>
      </c>
      <c r="Z44" s="18" t="s">
        <v>19</v>
      </c>
      <c r="AA44" s="18" t="s">
        <v>132</v>
      </c>
      <c r="AB44" s="18" t="s">
        <v>19</v>
      </c>
      <c r="AE44" s="3">
        <f t="shared" si="14"/>
        <v>0</v>
      </c>
      <c r="AF44" s="3">
        <f t="shared" si="15"/>
        <v>0</v>
      </c>
      <c r="AG44" s="3">
        <f t="shared" si="16"/>
        <v>0</v>
      </c>
      <c r="AH44" s="3">
        <f t="shared" si="17"/>
        <v>1</v>
      </c>
      <c r="AI44" s="3">
        <f t="shared" si="18"/>
        <v>0</v>
      </c>
      <c r="AJ44" s="3">
        <f t="shared" si="19"/>
        <v>1</v>
      </c>
      <c r="AK44" s="3">
        <f t="shared" si="20"/>
        <v>1</v>
      </c>
      <c r="AL44" s="3">
        <f t="shared" si="21"/>
        <v>0</v>
      </c>
      <c r="AM44" s="3">
        <f t="shared" si="22"/>
        <v>0</v>
      </c>
      <c r="AN44" s="3">
        <f t="shared" si="23"/>
        <v>0</v>
      </c>
      <c r="AO44" s="60">
        <f t="shared" si="24"/>
        <v>0</v>
      </c>
      <c r="AP44" s="60">
        <f t="shared" si="25"/>
        <v>1</v>
      </c>
      <c r="AQ44" s="60">
        <f t="shared" si="26"/>
        <v>0</v>
      </c>
      <c r="AR44" s="50">
        <v>27</v>
      </c>
      <c r="AS44" s="3">
        <f t="shared" si="33"/>
        <v>16</v>
      </c>
      <c r="AT44" s="3">
        <f t="shared" si="33"/>
        <v>10</v>
      </c>
      <c r="AU44" s="3">
        <f t="shared" si="33"/>
        <v>18</v>
      </c>
      <c r="AV44" s="3">
        <f t="shared" si="33"/>
        <v>16</v>
      </c>
      <c r="AW44" s="3">
        <f t="shared" si="33"/>
        <v>10</v>
      </c>
      <c r="AX44" s="3">
        <f t="shared" si="33"/>
        <v>20</v>
      </c>
      <c r="AY44" s="3">
        <f t="shared" si="33"/>
        <v>13</v>
      </c>
      <c r="AZ44" s="3">
        <f t="shared" si="33"/>
        <v>14</v>
      </c>
      <c r="BA44" s="3">
        <f t="shared" si="33"/>
        <v>14</v>
      </c>
      <c r="BB44" s="3">
        <f t="shared" si="33"/>
        <v>27</v>
      </c>
      <c r="BC44" s="50">
        <v>27</v>
      </c>
      <c r="BD44" s="3">
        <f t="shared" si="28"/>
        <v>158</v>
      </c>
      <c r="BE44" s="3">
        <f t="shared" si="30"/>
        <v>270</v>
      </c>
      <c r="BF44" s="62">
        <f t="shared" si="29"/>
        <v>0.5851851851851851</v>
      </c>
      <c r="BG44" s="3">
        <f t="shared" si="13"/>
        <v>6</v>
      </c>
    </row>
    <row r="45" spans="2:59" ht="15">
      <c r="B45" s="3">
        <f>'schedule 14-15'!B32</f>
        <v>28</v>
      </c>
      <c r="C45" s="11" t="str">
        <f>'schedule 14-15'!D32</f>
        <v>Dec. 18</v>
      </c>
      <c r="D45" s="3" t="str">
        <f>'schedule 14-15'!G32</f>
        <v>at Chicago</v>
      </c>
      <c r="E45" s="23">
        <f>'schedule 14-15'!AI32</f>
        <v>10.5</v>
      </c>
      <c r="F45" s="54">
        <v>13</v>
      </c>
      <c r="G45" s="40">
        <v>97</v>
      </c>
      <c r="H45" s="40">
        <v>103</v>
      </c>
      <c r="I45" s="40" t="s">
        <v>19</v>
      </c>
      <c r="J45" s="40">
        <f t="shared" si="32"/>
        <v>-6</v>
      </c>
      <c r="K45" s="40"/>
      <c r="L45" s="40">
        <v>1</v>
      </c>
      <c r="M45" s="40">
        <v>1</v>
      </c>
      <c r="N45" s="40"/>
      <c r="P45" s="58" t="s">
        <v>88</v>
      </c>
      <c r="Q45" s="18" t="s">
        <v>88</v>
      </c>
      <c r="R45" s="18" t="s">
        <v>19</v>
      </c>
      <c r="S45" s="18" t="s">
        <v>88</v>
      </c>
      <c r="T45" s="18" t="s">
        <v>88</v>
      </c>
      <c r="U45" s="18" t="s">
        <v>19</v>
      </c>
      <c r="V45" s="18" t="s">
        <v>88</v>
      </c>
      <c r="W45" s="18" t="s">
        <v>88</v>
      </c>
      <c r="X45" s="58" t="s">
        <v>88</v>
      </c>
      <c r="Y45" s="18" t="s">
        <v>19</v>
      </c>
      <c r="Z45" s="18" t="s">
        <v>88</v>
      </c>
      <c r="AA45" s="18" t="s">
        <v>88</v>
      </c>
      <c r="AB45" s="18" t="s">
        <v>19</v>
      </c>
      <c r="AE45" s="3">
        <f t="shared" si="14"/>
        <v>0</v>
      </c>
      <c r="AF45" s="3">
        <f t="shared" si="15"/>
        <v>0</v>
      </c>
      <c r="AG45" s="3">
        <f t="shared" si="16"/>
        <v>1</v>
      </c>
      <c r="AH45" s="3">
        <f t="shared" si="17"/>
        <v>0</v>
      </c>
      <c r="AI45" s="3">
        <f t="shared" si="18"/>
        <v>0</v>
      </c>
      <c r="AJ45" s="3">
        <f t="shared" si="19"/>
        <v>1</v>
      </c>
      <c r="AK45" s="3">
        <f t="shared" si="20"/>
        <v>0</v>
      </c>
      <c r="AL45" s="3">
        <f t="shared" si="21"/>
        <v>0</v>
      </c>
      <c r="AM45" s="3">
        <f t="shared" si="22"/>
        <v>0</v>
      </c>
      <c r="AN45" s="3">
        <f t="shared" si="23"/>
        <v>1</v>
      </c>
      <c r="AO45" s="60">
        <f t="shared" si="24"/>
        <v>0</v>
      </c>
      <c r="AP45" s="60">
        <f t="shared" si="25"/>
        <v>0</v>
      </c>
      <c r="AQ45" s="60">
        <f t="shared" si="26"/>
        <v>1</v>
      </c>
      <c r="AR45" s="50">
        <v>28</v>
      </c>
      <c r="AS45" s="3">
        <f t="shared" si="33"/>
        <v>16</v>
      </c>
      <c r="AT45" s="3">
        <f t="shared" si="33"/>
        <v>10</v>
      </c>
      <c r="AU45" s="3">
        <f t="shared" si="33"/>
        <v>19</v>
      </c>
      <c r="AV45" s="3">
        <f t="shared" si="33"/>
        <v>16</v>
      </c>
      <c r="AW45" s="3">
        <f t="shared" si="33"/>
        <v>10</v>
      </c>
      <c r="AX45" s="3">
        <f t="shared" si="33"/>
        <v>21</v>
      </c>
      <c r="AY45" s="3">
        <f t="shared" si="33"/>
        <v>13</v>
      </c>
      <c r="AZ45" s="3">
        <f t="shared" si="33"/>
        <v>14</v>
      </c>
      <c r="BA45" s="3">
        <f t="shared" si="33"/>
        <v>14</v>
      </c>
      <c r="BB45" s="3">
        <f t="shared" si="33"/>
        <v>28</v>
      </c>
      <c r="BC45" s="50">
        <v>28</v>
      </c>
      <c r="BD45" s="3">
        <f t="shared" si="28"/>
        <v>161</v>
      </c>
      <c r="BE45" s="3">
        <f t="shared" si="30"/>
        <v>280</v>
      </c>
      <c r="BF45" s="62">
        <f t="shared" si="29"/>
        <v>0.575</v>
      </c>
      <c r="BG45" s="3">
        <f t="shared" si="13"/>
        <v>2.5</v>
      </c>
    </row>
    <row r="46" spans="2:59" ht="15">
      <c r="B46" s="3">
        <f>'schedule 14-15'!B33</f>
        <v>29</v>
      </c>
      <c r="C46" s="11" t="str">
        <f>'schedule 14-15'!D33</f>
        <v>Dec. 20</v>
      </c>
      <c r="D46" s="3" t="str">
        <f>'schedule 14-15'!G33</f>
        <v>Phoenix</v>
      </c>
      <c r="E46" s="23">
        <f>'schedule 14-15'!AI33</f>
        <v>6.5</v>
      </c>
      <c r="F46" s="54">
        <v>6</v>
      </c>
      <c r="G46" s="40">
        <v>90</v>
      </c>
      <c r="H46" s="40">
        <v>99</v>
      </c>
      <c r="I46" s="40" t="s">
        <v>138</v>
      </c>
      <c r="J46" s="40">
        <f t="shared" si="32"/>
        <v>-9</v>
      </c>
      <c r="K46" s="40"/>
      <c r="L46" s="40">
        <v>1</v>
      </c>
      <c r="M46" s="40"/>
      <c r="N46" s="40">
        <v>1</v>
      </c>
      <c r="P46" s="58" t="s">
        <v>19</v>
      </c>
      <c r="Q46" s="18" t="s">
        <v>138</v>
      </c>
      <c r="R46" s="18" t="s">
        <v>138</v>
      </c>
      <c r="S46" s="18" t="s">
        <v>138</v>
      </c>
      <c r="T46" s="18" t="s">
        <v>138</v>
      </c>
      <c r="U46" s="18" t="s">
        <v>19</v>
      </c>
      <c r="V46" s="18" t="s">
        <v>138</v>
      </c>
      <c r="W46" s="18" t="s">
        <v>138</v>
      </c>
      <c r="X46" s="58" t="s">
        <v>19</v>
      </c>
      <c r="Y46" s="18" t="s">
        <v>19</v>
      </c>
      <c r="Z46" s="18" t="s">
        <v>19</v>
      </c>
      <c r="AA46" s="18" t="s">
        <v>138</v>
      </c>
      <c r="AB46" s="18" t="s">
        <v>19</v>
      </c>
      <c r="AE46" s="3">
        <f t="shared" si="14"/>
        <v>0</v>
      </c>
      <c r="AF46" s="3">
        <f t="shared" si="15"/>
        <v>1</v>
      </c>
      <c r="AG46" s="3">
        <f t="shared" si="16"/>
        <v>1</v>
      </c>
      <c r="AH46" s="3">
        <f t="shared" si="17"/>
        <v>1</v>
      </c>
      <c r="AI46" s="3">
        <f t="shared" si="18"/>
        <v>1</v>
      </c>
      <c r="AJ46" s="3">
        <f t="shared" si="19"/>
        <v>0</v>
      </c>
      <c r="AK46" s="3">
        <f t="shared" si="20"/>
        <v>1</v>
      </c>
      <c r="AL46" s="3">
        <f t="shared" si="21"/>
        <v>1</v>
      </c>
      <c r="AM46" s="3">
        <f t="shared" si="22"/>
        <v>0</v>
      </c>
      <c r="AN46" s="3">
        <f t="shared" si="23"/>
        <v>0</v>
      </c>
      <c r="AO46" s="60">
        <f t="shared" si="24"/>
        <v>0</v>
      </c>
      <c r="AP46" s="60">
        <f t="shared" si="25"/>
        <v>1</v>
      </c>
      <c r="AQ46" s="60">
        <f t="shared" si="26"/>
        <v>0</v>
      </c>
      <c r="AR46" s="50">
        <v>29</v>
      </c>
      <c r="AS46" s="3">
        <f t="shared" si="33"/>
        <v>17</v>
      </c>
      <c r="AT46" s="3">
        <f t="shared" si="33"/>
        <v>10</v>
      </c>
      <c r="AU46" s="3">
        <f t="shared" si="33"/>
        <v>19</v>
      </c>
      <c r="AV46" s="3">
        <f t="shared" si="33"/>
        <v>16</v>
      </c>
      <c r="AW46" s="3">
        <f t="shared" si="33"/>
        <v>10</v>
      </c>
      <c r="AX46" s="3">
        <f t="shared" si="33"/>
        <v>22</v>
      </c>
      <c r="AY46" s="3">
        <f t="shared" si="33"/>
        <v>13</v>
      </c>
      <c r="AZ46" s="3">
        <f t="shared" si="33"/>
        <v>14</v>
      </c>
      <c r="BA46" s="3">
        <f t="shared" si="33"/>
        <v>15</v>
      </c>
      <c r="BB46" s="3">
        <f t="shared" si="33"/>
        <v>29</v>
      </c>
      <c r="BC46" s="50">
        <v>29</v>
      </c>
      <c r="BD46" s="3">
        <f t="shared" si="28"/>
        <v>165</v>
      </c>
      <c r="BE46" s="3">
        <f t="shared" si="30"/>
        <v>290</v>
      </c>
      <c r="BF46" s="62">
        <f t="shared" si="29"/>
        <v>0.5689655172413793</v>
      </c>
      <c r="BG46" s="3">
        <f t="shared" si="13"/>
        <v>0.5</v>
      </c>
    </row>
    <row r="47" spans="2:59" ht="15">
      <c r="B47" s="3">
        <f>'schedule 14-15'!B34</f>
        <v>30</v>
      </c>
      <c r="C47" s="11" t="str">
        <f>'schedule 14-15'!D34</f>
        <v>Dec. 21</v>
      </c>
      <c r="D47" s="3" t="str">
        <f>'schedule 14-15'!G34</f>
        <v>at Toronto</v>
      </c>
      <c r="E47" s="23">
        <f>'schedule 14-15'!AI34</f>
        <v>16.5</v>
      </c>
      <c r="F47" s="54">
        <v>12.5</v>
      </c>
      <c r="G47" s="40">
        <v>108</v>
      </c>
      <c r="H47" s="40">
        <v>118</v>
      </c>
      <c r="I47" s="40" t="s">
        <v>19</v>
      </c>
      <c r="J47" s="40">
        <f t="shared" si="32"/>
        <v>-10</v>
      </c>
      <c r="K47" s="40"/>
      <c r="L47" s="40">
        <v>1</v>
      </c>
      <c r="M47" s="40">
        <v>1</v>
      </c>
      <c r="N47" s="40"/>
      <c r="P47" s="58" t="s">
        <v>131</v>
      </c>
      <c r="Q47" s="18" t="s">
        <v>19</v>
      </c>
      <c r="R47" s="18" t="s">
        <v>131</v>
      </c>
      <c r="S47" s="18" t="s">
        <v>19</v>
      </c>
      <c r="T47" s="18" t="s">
        <v>19</v>
      </c>
      <c r="U47" s="18" t="s">
        <v>19</v>
      </c>
      <c r="V47" s="18" t="s">
        <v>19</v>
      </c>
      <c r="W47" s="18" t="s">
        <v>19</v>
      </c>
      <c r="X47" s="58" t="s">
        <v>131</v>
      </c>
      <c r="Y47" s="18" t="s">
        <v>19</v>
      </c>
      <c r="Z47" s="18" t="s">
        <v>131</v>
      </c>
      <c r="AA47" s="18" t="s">
        <v>131</v>
      </c>
      <c r="AB47" s="18" t="s">
        <v>19</v>
      </c>
      <c r="AE47" s="3">
        <f t="shared" si="14"/>
        <v>0</v>
      </c>
      <c r="AF47" s="3">
        <f t="shared" si="15"/>
        <v>1</v>
      </c>
      <c r="AG47" s="3">
        <f t="shared" si="16"/>
        <v>0</v>
      </c>
      <c r="AH47" s="3">
        <f t="shared" si="17"/>
        <v>1</v>
      </c>
      <c r="AI47" s="3">
        <f t="shared" si="18"/>
        <v>1</v>
      </c>
      <c r="AJ47" s="3">
        <f t="shared" si="19"/>
        <v>1</v>
      </c>
      <c r="AK47" s="3">
        <f t="shared" si="20"/>
        <v>1</v>
      </c>
      <c r="AL47" s="3">
        <f t="shared" si="21"/>
        <v>1</v>
      </c>
      <c r="AM47" s="3">
        <f t="shared" si="22"/>
        <v>0</v>
      </c>
      <c r="AN47" s="3">
        <f t="shared" si="23"/>
        <v>1</v>
      </c>
      <c r="AO47" s="60">
        <f t="shared" si="24"/>
        <v>0</v>
      </c>
      <c r="AP47" s="60">
        <f t="shared" si="25"/>
        <v>0</v>
      </c>
      <c r="AQ47" s="60">
        <f t="shared" si="26"/>
        <v>1</v>
      </c>
      <c r="AR47" s="50">
        <v>30</v>
      </c>
      <c r="AS47" s="3">
        <f t="shared" si="33"/>
        <v>17</v>
      </c>
      <c r="AT47" s="3">
        <f t="shared" si="33"/>
        <v>11</v>
      </c>
      <c r="AU47" s="3">
        <f t="shared" si="33"/>
        <v>19</v>
      </c>
      <c r="AV47" s="3">
        <f t="shared" si="33"/>
        <v>17</v>
      </c>
      <c r="AW47" s="3">
        <f t="shared" si="33"/>
        <v>11</v>
      </c>
      <c r="AX47" s="3">
        <f t="shared" si="33"/>
        <v>23</v>
      </c>
      <c r="AY47" s="3">
        <f t="shared" si="33"/>
        <v>14</v>
      </c>
      <c r="AZ47" s="3">
        <f t="shared" si="33"/>
        <v>15</v>
      </c>
      <c r="BA47" s="3">
        <f t="shared" si="33"/>
        <v>15</v>
      </c>
      <c r="BB47" s="3">
        <f t="shared" si="33"/>
        <v>30</v>
      </c>
      <c r="BC47" s="50">
        <v>30</v>
      </c>
      <c r="BD47" s="3">
        <f t="shared" si="28"/>
        <v>172</v>
      </c>
      <c r="BE47" s="3">
        <f t="shared" si="30"/>
        <v>300</v>
      </c>
      <c r="BF47" s="62">
        <f t="shared" si="29"/>
        <v>0.5733333333333334</v>
      </c>
      <c r="BG47" s="3">
        <f t="shared" si="13"/>
        <v>4</v>
      </c>
    </row>
    <row r="48" spans="2:59" ht="15">
      <c r="B48" s="3">
        <f>'schedule 14-15'!B35</f>
        <v>31</v>
      </c>
      <c r="C48" s="11" t="str">
        <f>'schedule 14-15'!D35</f>
        <v>Dec. 25</v>
      </c>
      <c r="D48" s="3" t="str">
        <f>'schedule 14-15'!G35</f>
        <v>Washington</v>
      </c>
      <c r="E48" s="23">
        <f>'schedule 14-15'!AI35</f>
        <v>6.5</v>
      </c>
      <c r="F48" s="54">
        <v>6</v>
      </c>
      <c r="G48" s="40">
        <v>91</v>
      </c>
      <c r="H48" s="40">
        <v>102</v>
      </c>
      <c r="I48" s="40" t="s">
        <v>118</v>
      </c>
      <c r="J48" s="40">
        <f t="shared" si="32"/>
        <v>-11</v>
      </c>
      <c r="K48" s="40"/>
      <c r="L48" s="40">
        <v>1</v>
      </c>
      <c r="M48" s="40"/>
      <c r="N48" s="40">
        <v>1</v>
      </c>
      <c r="P48" s="58" t="s">
        <v>19</v>
      </c>
      <c r="Q48" s="18" t="s">
        <v>118</v>
      </c>
      <c r="R48" s="18" t="s">
        <v>118</v>
      </c>
      <c r="S48" s="18" t="s">
        <v>118</v>
      </c>
      <c r="T48" s="18" t="s">
        <v>118</v>
      </c>
      <c r="U48" s="18" t="s">
        <v>118</v>
      </c>
      <c r="V48" s="18" t="s">
        <v>118</v>
      </c>
      <c r="W48" s="18" t="s">
        <v>19</v>
      </c>
      <c r="X48" s="58" t="s">
        <v>19</v>
      </c>
      <c r="Y48" s="18" t="s">
        <v>19</v>
      </c>
      <c r="Z48" s="18" t="s">
        <v>19</v>
      </c>
      <c r="AA48" s="18" t="s">
        <v>118</v>
      </c>
      <c r="AB48" s="18" t="s">
        <v>19</v>
      </c>
      <c r="AE48" s="3">
        <f t="shared" si="14"/>
        <v>0</v>
      </c>
      <c r="AF48" s="3">
        <f t="shared" si="15"/>
        <v>1</v>
      </c>
      <c r="AG48" s="3">
        <f t="shared" si="16"/>
        <v>1</v>
      </c>
      <c r="AH48" s="3">
        <f t="shared" si="17"/>
        <v>1</v>
      </c>
      <c r="AI48" s="3">
        <f t="shared" si="18"/>
        <v>1</v>
      </c>
      <c r="AJ48" s="3">
        <f t="shared" si="19"/>
        <v>1</v>
      </c>
      <c r="AK48" s="3">
        <f t="shared" si="20"/>
        <v>1</v>
      </c>
      <c r="AL48" s="3">
        <f t="shared" si="21"/>
        <v>0</v>
      </c>
      <c r="AM48" s="3">
        <f t="shared" si="22"/>
        <v>0</v>
      </c>
      <c r="AN48" s="3">
        <f t="shared" si="23"/>
        <v>0</v>
      </c>
      <c r="AO48" s="60">
        <f t="shared" si="24"/>
        <v>0</v>
      </c>
      <c r="AP48" s="60">
        <f t="shared" si="25"/>
        <v>1</v>
      </c>
      <c r="AQ48" s="60">
        <f t="shared" si="26"/>
        <v>0</v>
      </c>
      <c r="AR48" s="50">
        <v>31</v>
      </c>
      <c r="AS48" s="3">
        <f t="shared" si="33"/>
        <v>18</v>
      </c>
      <c r="AT48" s="3">
        <f t="shared" si="33"/>
        <v>11</v>
      </c>
      <c r="AU48" s="3">
        <f t="shared" si="33"/>
        <v>19</v>
      </c>
      <c r="AV48" s="3">
        <f t="shared" si="33"/>
        <v>17</v>
      </c>
      <c r="AW48" s="3">
        <f t="shared" si="33"/>
        <v>11</v>
      </c>
      <c r="AX48" s="3">
        <f t="shared" si="33"/>
        <v>23</v>
      </c>
      <c r="AY48" s="3">
        <f t="shared" si="33"/>
        <v>14</v>
      </c>
      <c r="AZ48" s="3">
        <f t="shared" si="33"/>
        <v>16</v>
      </c>
      <c r="BA48" s="3">
        <f t="shared" si="33"/>
        <v>16</v>
      </c>
      <c r="BB48" s="3">
        <f t="shared" si="33"/>
        <v>31</v>
      </c>
      <c r="BC48" s="50">
        <v>31</v>
      </c>
      <c r="BD48" s="3">
        <f t="shared" si="28"/>
        <v>176</v>
      </c>
      <c r="BE48" s="3">
        <f t="shared" si="30"/>
        <v>310</v>
      </c>
      <c r="BF48" s="62">
        <f t="shared" si="29"/>
        <v>0.567741935483871</v>
      </c>
      <c r="BG48" s="3">
        <f t="shared" si="13"/>
        <v>0.5</v>
      </c>
    </row>
    <row r="49" spans="2:59" ht="15">
      <c r="B49" s="3">
        <f>'schedule 14-15'!B36</f>
        <v>32</v>
      </c>
      <c r="C49" s="11" t="str">
        <f>'schedule 14-15'!D36</f>
        <v>Dec. 27</v>
      </c>
      <c r="D49" s="3" t="str">
        <f>'schedule 14-15'!G36</f>
        <v>at Sacramento</v>
      </c>
      <c r="E49" s="23">
        <f>'schedule 14-15'!AI36</f>
        <v>3.5</v>
      </c>
      <c r="F49" s="54">
        <v>5</v>
      </c>
      <c r="G49" s="40">
        <v>129</v>
      </c>
      <c r="H49" s="40">
        <v>135</v>
      </c>
      <c r="I49" s="40" t="s">
        <v>140</v>
      </c>
      <c r="J49" s="40">
        <f t="shared" si="32"/>
        <v>-6</v>
      </c>
      <c r="K49" s="40"/>
      <c r="L49" s="40">
        <v>1</v>
      </c>
      <c r="M49" s="40"/>
      <c r="N49" s="40">
        <v>1</v>
      </c>
      <c r="P49" s="58" t="s">
        <v>140</v>
      </c>
      <c r="Q49" s="18" t="s">
        <v>19</v>
      </c>
      <c r="R49" s="18" t="s">
        <v>140</v>
      </c>
      <c r="S49" s="18" t="s">
        <v>19</v>
      </c>
      <c r="T49" s="18" t="s">
        <v>140</v>
      </c>
      <c r="U49" s="18" t="s">
        <v>140</v>
      </c>
      <c r="V49" s="18" t="s">
        <v>140</v>
      </c>
      <c r="W49" s="18" t="s">
        <v>140</v>
      </c>
      <c r="X49" s="58" t="s">
        <v>140</v>
      </c>
      <c r="Y49" s="18" t="s">
        <v>19</v>
      </c>
      <c r="Z49" s="18" t="s">
        <v>140</v>
      </c>
      <c r="AA49" s="18" t="s">
        <v>140</v>
      </c>
      <c r="AB49" s="18" t="s">
        <v>19</v>
      </c>
      <c r="AE49" s="3">
        <f t="shared" si="14"/>
        <v>1</v>
      </c>
      <c r="AF49" s="3">
        <f t="shared" si="15"/>
        <v>0</v>
      </c>
      <c r="AG49" s="3">
        <f t="shared" si="16"/>
        <v>1</v>
      </c>
      <c r="AH49" s="3">
        <f t="shared" si="17"/>
        <v>0</v>
      </c>
      <c r="AI49" s="3">
        <f t="shared" si="18"/>
        <v>1</v>
      </c>
      <c r="AJ49" s="3">
        <f t="shared" si="19"/>
        <v>1</v>
      </c>
      <c r="AK49" s="3">
        <f t="shared" si="20"/>
        <v>1</v>
      </c>
      <c r="AL49" s="3">
        <f t="shared" si="21"/>
        <v>1</v>
      </c>
      <c r="AM49" s="3">
        <f t="shared" si="22"/>
        <v>1</v>
      </c>
      <c r="AN49" s="3">
        <f t="shared" si="23"/>
        <v>0</v>
      </c>
      <c r="AO49" s="60">
        <f t="shared" si="24"/>
        <v>1</v>
      </c>
      <c r="AP49" s="60">
        <f t="shared" si="25"/>
        <v>1</v>
      </c>
      <c r="AQ49" s="60">
        <f t="shared" si="26"/>
        <v>0</v>
      </c>
      <c r="AR49" s="50">
        <v>32</v>
      </c>
      <c r="AS49" s="3">
        <f t="shared" si="33"/>
        <v>18</v>
      </c>
      <c r="AT49" s="3">
        <f t="shared" si="33"/>
        <v>12</v>
      </c>
      <c r="AU49" s="3">
        <f t="shared" si="33"/>
        <v>19</v>
      </c>
      <c r="AV49" s="3">
        <f t="shared" si="33"/>
        <v>18</v>
      </c>
      <c r="AW49" s="3">
        <f t="shared" si="33"/>
        <v>11</v>
      </c>
      <c r="AX49" s="3">
        <f t="shared" si="33"/>
        <v>23</v>
      </c>
      <c r="AY49" s="3">
        <f t="shared" si="33"/>
        <v>14</v>
      </c>
      <c r="AZ49" s="3">
        <f t="shared" si="33"/>
        <v>16</v>
      </c>
      <c r="BA49" s="3">
        <f t="shared" si="33"/>
        <v>16</v>
      </c>
      <c r="BB49" s="3">
        <f t="shared" si="33"/>
        <v>32</v>
      </c>
      <c r="BC49" s="50">
        <v>32</v>
      </c>
      <c r="BD49" s="3">
        <f t="shared" si="28"/>
        <v>179</v>
      </c>
      <c r="BE49" s="3">
        <f t="shared" si="30"/>
        <v>320</v>
      </c>
      <c r="BF49" s="62">
        <f t="shared" si="29"/>
        <v>0.559375</v>
      </c>
      <c r="BG49" s="3">
        <f t="shared" si="13"/>
        <v>1.5</v>
      </c>
    </row>
    <row r="50" spans="2:59" ht="15">
      <c r="B50" s="3">
        <f>'schedule 14-15'!B37</f>
        <v>33</v>
      </c>
      <c r="C50" s="11" t="str">
        <f>'schedule 14-15'!D37</f>
        <v>Dec. 28</v>
      </c>
      <c r="D50" s="3" t="str">
        <f>'schedule 14-15'!G37</f>
        <v>at Portland</v>
      </c>
      <c r="E50" s="23">
        <f>'schedule 14-15'!AI37</f>
        <v>8.5</v>
      </c>
      <c r="F50" s="54">
        <v>3.5</v>
      </c>
      <c r="G50" s="40">
        <v>79</v>
      </c>
      <c r="H50" s="40">
        <v>101</v>
      </c>
      <c r="I50" s="40" t="s">
        <v>119</v>
      </c>
      <c r="J50" s="40">
        <f t="shared" si="32"/>
        <v>-22</v>
      </c>
      <c r="K50" s="40"/>
      <c r="L50" s="40">
        <v>1</v>
      </c>
      <c r="M50" s="40"/>
      <c r="N50" s="40">
        <v>1</v>
      </c>
      <c r="P50" s="58" t="s">
        <v>119</v>
      </c>
      <c r="Q50" s="18" t="s">
        <v>119</v>
      </c>
      <c r="R50" s="18" t="s">
        <v>19</v>
      </c>
      <c r="S50" s="18" t="s">
        <v>119</v>
      </c>
      <c r="T50" s="18" t="s">
        <v>119</v>
      </c>
      <c r="U50" s="18" t="s">
        <v>119</v>
      </c>
      <c r="V50" s="18" t="s">
        <v>19</v>
      </c>
      <c r="W50" s="18" t="s">
        <v>119</v>
      </c>
      <c r="X50" s="58" t="s">
        <v>119</v>
      </c>
      <c r="Y50" s="18" t="s">
        <v>19</v>
      </c>
      <c r="Z50" s="18" t="s">
        <v>119</v>
      </c>
      <c r="AA50" s="18" t="s">
        <v>119</v>
      </c>
      <c r="AB50" s="18" t="s">
        <v>19</v>
      </c>
      <c r="AE50" s="3">
        <f t="shared" si="14"/>
        <v>1</v>
      </c>
      <c r="AF50" s="3">
        <f t="shared" si="15"/>
        <v>1</v>
      </c>
      <c r="AG50" s="3">
        <f t="shared" si="16"/>
        <v>0</v>
      </c>
      <c r="AH50" s="3">
        <f t="shared" si="17"/>
        <v>1</v>
      </c>
      <c r="AI50" s="3">
        <f t="shared" si="18"/>
        <v>1</v>
      </c>
      <c r="AJ50" s="3">
        <f t="shared" si="19"/>
        <v>1</v>
      </c>
      <c r="AK50" s="3">
        <f t="shared" si="20"/>
        <v>0</v>
      </c>
      <c r="AL50" s="3">
        <f t="shared" si="21"/>
        <v>1</v>
      </c>
      <c r="AM50" s="3">
        <f t="shared" si="22"/>
        <v>1</v>
      </c>
      <c r="AN50" s="3">
        <f t="shared" si="23"/>
        <v>0</v>
      </c>
      <c r="AO50" s="60">
        <f t="shared" si="24"/>
        <v>1</v>
      </c>
      <c r="AP50" s="60">
        <f t="shared" si="25"/>
        <v>1</v>
      </c>
      <c r="AQ50" s="60">
        <f t="shared" si="26"/>
        <v>0</v>
      </c>
      <c r="AR50" s="50">
        <v>33</v>
      </c>
      <c r="AS50" s="3">
        <f t="shared" si="33"/>
        <v>18</v>
      </c>
      <c r="AT50" s="3">
        <f t="shared" si="33"/>
        <v>12</v>
      </c>
      <c r="AU50" s="3">
        <f t="shared" si="33"/>
        <v>20</v>
      </c>
      <c r="AV50" s="3">
        <f t="shared" si="33"/>
        <v>18</v>
      </c>
      <c r="AW50" s="3">
        <f t="shared" si="33"/>
        <v>11</v>
      </c>
      <c r="AX50" s="3">
        <f t="shared" si="33"/>
        <v>23</v>
      </c>
      <c r="AY50" s="3">
        <f t="shared" si="33"/>
        <v>15</v>
      </c>
      <c r="AZ50" s="3">
        <f t="shared" si="33"/>
        <v>16</v>
      </c>
      <c r="BA50" s="3">
        <f t="shared" si="33"/>
        <v>16</v>
      </c>
      <c r="BB50" s="3">
        <f t="shared" si="33"/>
        <v>33</v>
      </c>
      <c r="BC50" s="50">
        <v>33</v>
      </c>
      <c r="BD50" s="3">
        <f t="shared" si="28"/>
        <v>182</v>
      </c>
      <c r="BE50" s="3">
        <f t="shared" si="30"/>
        <v>330</v>
      </c>
      <c r="BF50" s="62">
        <f t="shared" si="29"/>
        <v>0.5515151515151515</v>
      </c>
      <c r="BG50" s="3">
        <f t="shared" si="13"/>
        <v>5</v>
      </c>
    </row>
    <row r="51" spans="2:59" ht="15">
      <c r="B51" s="3">
        <f>'schedule 14-15'!B38</f>
        <v>34</v>
      </c>
      <c r="C51" s="11" t="str">
        <f>'schedule 14-15'!D38</f>
        <v>Dec. 31</v>
      </c>
      <c r="D51" s="3" t="str">
        <f>'schedule 14-15'!G38</f>
        <v>at Los Angeles</v>
      </c>
      <c r="E51" s="23">
        <v>0.5</v>
      </c>
      <c r="F51" s="54">
        <v>13.5</v>
      </c>
      <c r="G51" s="40">
        <v>78</v>
      </c>
      <c r="H51" s="40">
        <v>99</v>
      </c>
      <c r="I51" s="40" t="s">
        <v>120</v>
      </c>
      <c r="J51" s="40">
        <f t="shared" si="32"/>
        <v>-21</v>
      </c>
      <c r="K51" s="40"/>
      <c r="L51" s="40">
        <v>1</v>
      </c>
      <c r="M51" s="40"/>
      <c r="N51" s="40">
        <v>1</v>
      </c>
      <c r="P51" s="58" t="s">
        <v>120</v>
      </c>
      <c r="Q51" s="18" t="s">
        <v>120</v>
      </c>
      <c r="R51" s="18" t="s">
        <v>19</v>
      </c>
      <c r="S51" s="18" t="s">
        <v>19</v>
      </c>
      <c r="T51" s="18" t="s">
        <v>120</v>
      </c>
      <c r="U51" s="18" t="s">
        <v>19</v>
      </c>
      <c r="V51" s="18" t="s">
        <v>120</v>
      </c>
      <c r="W51" s="18" t="s">
        <v>19</v>
      </c>
      <c r="X51" s="58" t="s">
        <v>120</v>
      </c>
      <c r="Y51" s="18" t="s">
        <v>19</v>
      </c>
      <c r="Z51" s="18" t="s">
        <v>120</v>
      </c>
      <c r="AA51" s="18" t="s">
        <v>120</v>
      </c>
      <c r="AB51" s="18" t="s">
        <v>19</v>
      </c>
      <c r="AE51" s="3">
        <f t="shared" si="14"/>
        <v>1</v>
      </c>
      <c r="AF51" s="3">
        <f t="shared" si="15"/>
        <v>1</v>
      </c>
      <c r="AG51" s="3">
        <f t="shared" si="16"/>
        <v>0</v>
      </c>
      <c r="AH51" s="3">
        <f t="shared" si="17"/>
        <v>0</v>
      </c>
      <c r="AI51" s="3">
        <f t="shared" si="18"/>
        <v>1</v>
      </c>
      <c r="AJ51" s="3">
        <f t="shared" si="19"/>
        <v>0</v>
      </c>
      <c r="AK51" s="3">
        <f t="shared" si="20"/>
        <v>1</v>
      </c>
      <c r="AL51" s="3">
        <f t="shared" si="21"/>
        <v>0</v>
      </c>
      <c r="AM51" s="3">
        <f t="shared" si="22"/>
        <v>1</v>
      </c>
      <c r="AN51" s="3">
        <f t="shared" si="23"/>
        <v>0</v>
      </c>
      <c r="AO51" s="60">
        <f t="shared" si="24"/>
        <v>1</v>
      </c>
      <c r="AP51" s="60">
        <f t="shared" si="25"/>
        <v>1</v>
      </c>
      <c r="AQ51" s="60">
        <f t="shared" si="26"/>
        <v>0</v>
      </c>
      <c r="AR51" s="50">
        <v>34</v>
      </c>
      <c r="AS51" s="3">
        <f t="shared" si="33"/>
        <v>18</v>
      </c>
      <c r="AT51" s="3">
        <f t="shared" si="33"/>
        <v>12</v>
      </c>
      <c r="AU51" s="3">
        <f t="shared" si="33"/>
        <v>21</v>
      </c>
      <c r="AV51" s="3">
        <f t="shared" si="33"/>
        <v>19</v>
      </c>
      <c r="AW51" s="3">
        <f t="shared" si="33"/>
        <v>11</v>
      </c>
      <c r="AX51" s="3">
        <f t="shared" si="33"/>
        <v>24</v>
      </c>
      <c r="AY51" s="3">
        <f t="shared" si="33"/>
        <v>15</v>
      </c>
      <c r="AZ51" s="3">
        <f t="shared" si="33"/>
        <v>17</v>
      </c>
      <c r="BA51" s="3">
        <f t="shared" si="33"/>
        <v>16</v>
      </c>
      <c r="BB51" s="3">
        <f t="shared" si="33"/>
        <v>34</v>
      </c>
      <c r="BC51" s="50">
        <v>34</v>
      </c>
      <c r="BD51" s="3">
        <f t="shared" si="28"/>
        <v>187</v>
      </c>
      <c r="BE51" s="3">
        <f t="shared" si="30"/>
        <v>340</v>
      </c>
      <c r="BF51" s="62">
        <f t="shared" si="29"/>
        <v>0.55</v>
      </c>
      <c r="BG51" s="3">
        <f t="shared" si="13"/>
        <v>13</v>
      </c>
    </row>
    <row r="52" spans="2:59" ht="15">
      <c r="B52" s="3">
        <f>'schedule 14-15'!B39</f>
        <v>35</v>
      </c>
      <c r="C52" s="11" t="str">
        <f>'schedule 14-15'!D39</f>
        <v>Jan. 2</v>
      </c>
      <c r="D52" s="3" t="str">
        <f>'schedule 14-15'!G39</f>
        <v>Detroit</v>
      </c>
      <c r="E52" s="23">
        <f>'schedule 14-15'!AI39</f>
        <v>-1.5</v>
      </c>
      <c r="F52" s="54">
        <v>4.5</v>
      </c>
      <c r="G52" s="40">
        <v>81</v>
      </c>
      <c r="H52" s="40">
        <v>97</v>
      </c>
      <c r="I52" s="40" t="s">
        <v>116</v>
      </c>
      <c r="J52" s="40">
        <f t="shared" si="32"/>
        <v>-16</v>
      </c>
      <c r="K52" s="40"/>
      <c r="L52" s="40">
        <v>1</v>
      </c>
      <c r="M52" s="40"/>
      <c r="N52" s="40">
        <v>1</v>
      </c>
      <c r="P52" s="58" t="s">
        <v>19</v>
      </c>
      <c r="Q52" s="18" t="s">
        <v>19</v>
      </c>
      <c r="R52" s="18" t="s">
        <v>116</v>
      </c>
      <c r="S52" s="18" t="s">
        <v>116</v>
      </c>
      <c r="T52" s="18" t="s">
        <v>19</v>
      </c>
      <c r="U52" s="18" t="s">
        <v>116</v>
      </c>
      <c r="V52" s="18" t="s">
        <v>116</v>
      </c>
      <c r="W52" s="18" t="s">
        <v>19</v>
      </c>
      <c r="X52" s="58" t="s">
        <v>19</v>
      </c>
      <c r="Y52" s="18" t="s">
        <v>19</v>
      </c>
      <c r="Z52" s="18" t="s">
        <v>19</v>
      </c>
      <c r="AA52" s="18" t="s">
        <v>19</v>
      </c>
      <c r="AB52" s="18" t="s">
        <v>19</v>
      </c>
      <c r="AE52" s="3">
        <f t="shared" si="14"/>
        <v>0</v>
      </c>
      <c r="AF52" s="3">
        <f t="shared" si="15"/>
        <v>0</v>
      </c>
      <c r="AG52" s="3">
        <f t="shared" si="16"/>
        <v>1</v>
      </c>
      <c r="AH52" s="3">
        <f t="shared" si="17"/>
        <v>1</v>
      </c>
      <c r="AI52" s="3">
        <f t="shared" si="18"/>
        <v>0</v>
      </c>
      <c r="AJ52" s="3">
        <f t="shared" si="19"/>
        <v>1</v>
      </c>
      <c r="AK52" s="3">
        <f t="shared" si="20"/>
        <v>1</v>
      </c>
      <c r="AL52" s="3">
        <f t="shared" si="21"/>
        <v>0</v>
      </c>
      <c r="AM52" s="3">
        <f t="shared" si="22"/>
        <v>0</v>
      </c>
      <c r="AN52" s="3">
        <f t="shared" si="23"/>
        <v>0</v>
      </c>
      <c r="AO52" s="60">
        <f t="shared" si="24"/>
        <v>0</v>
      </c>
      <c r="AP52" s="60">
        <f t="shared" si="25"/>
        <v>0</v>
      </c>
      <c r="AQ52" s="60">
        <f t="shared" si="26"/>
        <v>0</v>
      </c>
      <c r="AR52" s="50">
        <v>35</v>
      </c>
      <c r="AS52" s="3">
        <f t="shared" si="33"/>
        <v>19</v>
      </c>
      <c r="AT52" s="3">
        <f t="shared" si="33"/>
        <v>13</v>
      </c>
      <c r="AU52" s="3">
        <f t="shared" si="33"/>
        <v>21</v>
      </c>
      <c r="AV52" s="3">
        <f t="shared" si="33"/>
        <v>19</v>
      </c>
      <c r="AW52" s="3">
        <f t="shared" si="33"/>
        <v>12</v>
      </c>
      <c r="AX52" s="3">
        <f t="shared" si="33"/>
        <v>24</v>
      </c>
      <c r="AY52" s="3">
        <f t="shared" si="33"/>
        <v>15</v>
      </c>
      <c r="AZ52" s="3">
        <f t="shared" si="33"/>
        <v>18</v>
      </c>
      <c r="BA52" s="3">
        <f t="shared" si="33"/>
        <v>17</v>
      </c>
      <c r="BB52" s="3">
        <f t="shared" si="33"/>
        <v>35</v>
      </c>
      <c r="BC52" s="50">
        <v>35</v>
      </c>
      <c r="BD52" s="3">
        <f t="shared" si="28"/>
        <v>193</v>
      </c>
      <c r="BE52" s="3">
        <f t="shared" si="30"/>
        <v>350</v>
      </c>
      <c r="BF52" s="62">
        <f t="shared" si="29"/>
        <v>0.5514285714285714</v>
      </c>
      <c r="BG52" s="3">
        <f t="shared" si="13"/>
        <v>6</v>
      </c>
    </row>
    <row r="53" spans="2:59" ht="15">
      <c r="B53" s="3">
        <f>'schedule 14-15'!B40</f>
        <v>36</v>
      </c>
      <c r="C53" s="11" t="str">
        <f>'schedule 14-15'!D40</f>
        <v>Jan. 4</v>
      </c>
      <c r="D53" s="3" t="str">
        <f>'schedule 14-15'!G40</f>
        <v>Milwaukee</v>
      </c>
      <c r="E53" s="23">
        <f>'schedule 14-15'!AI40</f>
        <v>4.5</v>
      </c>
      <c r="F53" s="54">
        <v>6.5</v>
      </c>
      <c r="G53" s="40">
        <v>82</v>
      </c>
      <c r="H53" s="40">
        <v>95</v>
      </c>
      <c r="I53" s="40" t="s">
        <v>87</v>
      </c>
      <c r="J53" s="40">
        <f t="shared" si="32"/>
        <v>-13</v>
      </c>
      <c r="K53" s="40"/>
      <c r="L53" s="40">
        <v>1</v>
      </c>
      <c r="M53" s="40"/>
      <c r="N53" s="40">
        <v>1</v>
      </c>
      <c r="P53" s="58" t="s">
        <v>19</v>
      </c>
      <c r="Q53" s="18" t="s">
        <v>87</v>
      </c>
      <c r="R53" s="18" t="s">
        <v>19</v>
      </c>
      <c r="S53" s="18" t="s">
        <v>19</v>
      </c>
      <c r="T53" s="18" t="s">
        <v>19</v>
      </c>
      <c r="U53" s="18" t="s">
        <v>87</v>
      </c>
      <c r="V53" s="18" t="s">
        <v>19</v>
      </c>
      <c r="W53" s="18" t="s">
        <v>87</v>
      </c>
      <c r="X53" s="58" t="s">
        <v>19</v>
      </c>
      <c r="Y53" s="18" t="s">
        <v>19</v>
      </c>
      <c r="Z53" s="18" t="s">
        <v>19</v>
      </c>
      <c r="AA53" s="18" t="s">
        <v>87</v>
      </c>
      <c r="AB53" s="18" t="s">
        <v>19</v>
      </c>
      <c r="AE53" s="3">
        <f t="shared" si="14"/>
        <v>0</v>
      </c>
      <c r="AF53" s="3">
        <f t="shared" si="15"/>
        <v>1</v>
      </c>
      <c r="AG53" s="3">
        <f t="shared" si="16"/>
        <v>0</v>
      </c>
      <c r="AH53" s="3">
        <f t="shared" si="17"/>
        <v>0</v>
      </c>
      <c r="AI53" s="3">
        <f t="shared" si="18"/>
        <v>0</v>
      </c>
      <c r="AJ53" s="3">
        <f t="shared" si="19"/>
        <v>1</v>
      </c>
      <c r="AK53" s="3">
        <f t="shared" si="20"/>
        <v>0</v>
      </c>
      <c r="AL53" s="3">
        <f t="shared" si="21"/>
        <v>1</v>
      </c>
      <c r="AM53" s="3">
        <f t="shared" si="22"/>
        <v>0</v>
      </c>
      <c r="AN53" s="3">
        <f t="shared" si="23"/>
        <v>0</v>
      </c>
      <c r="AO53" s="60">
        <f t="shared" si="24"/>
        <v>0</v>
      </c>
      <c r="AP53" s="60">
        <f t="shared" si="25"/>
        <v>1</v>
      </c>
      <c r="AQ53" s="60">
        <f t="shared" si="26"/>
        <v>0</v>
      </c>
      <c r="AR53" s="50">
        <v>36</v>
      </c>
      <c r="AS53" s="3">
        <f t="shared" si="33"/>
        <v>20</v>
      </c>
      <c r="AT53" s="3">
        <f t="shared" si="33"/>
        <v>13</v>
      </c>
      <c r="AU53" s="3">
        <f t="shared" si="33"/>
        <v>22</v>
      </c>
      <c r="AV53" s="3">
        <f t="shared" si="33"/>
        <v>20</v>
      </c>
      <c r="AW53" s="3">
        <f t="shared" si="33"/>
        <v>13</v>
      </c>
      <c r="AX53" s="3">
        <f t="shared" si="33"/>
        <v>24</v>
      </c>
      <c r="AY53" s="3">
        <f t="shared" si="33"/>
        <v>16</v>
      </c>
      <c r="AZ53" s="3">
        <f t="shared" si="33"/>
        <v>18</v>
      </c>
      <c r="BA53" s="3">
        <f t="shared" si="33"/>
        <v>18</v>
      </c>
      <c r="BB53" s="3">
        <f t="shared" si="33"/>
        <v>36</v>
      </c>
      <c r="BC53" s="50">
        <v>36</v>
      </c>
      <c r="BD53" s="3">
        <f t="shared" si="28"/>
        <v>200</v>
      </c>
      <c r="BE53" s="3">
        <f t="shared" si="30"/>
        <v>360</v>
      </c>
      <c r="BF53" s="62">
        <f t="shared" si="29"/>
        <v>0.5555555555555556</v>
      </c>
      <c r="BG53" s="3">
        <f t="shared" si="13"/>
        <v>2</v>
      </c>
    </row>
    <row r="54" spans="2:59" ht="15">
      <c r="B54" s="3">
        <f>'schedule 14-15'!B41</f>
        <v>37</v>
      </c>
      <c r="C54" s="11" t="str">
        <f>'schedule 14-15'!D41</f>
        <v>Jan. 5</v>
      </c>
      <c r="D54" s="3" t="str">
        <f>'schedule 14-15'!G41</f>
        <v>at Memphis</v>
      </c>
      <c r="E54" s="23">
        <f>'schedule 14-15'!AI41</f>
        <v>9.5</v>
      </c>
      <c r="F54" s="54">
        <v>14</v>
      </c>
      <c r="G54" s="40">
        <v>83</v>
      </c>
      <c r="H54" s="40">
        <v>105</v>
      </c>
      <c r="I54" s="40" t="s">
        <v>130</v>
      </c>
      <c r="J54" s="40">
        <f t="shared" si="32"/>
        <v>-22</v>
      </c>
      <c r="K54" s="40"/>
      <c r="L54" s="40">
        <v>1</v>
      </c>
      <c r="M54" s="40"/>
      <c r="N54" s="40">
        <v>1</v>
      </c>
      <c r="P54" s="58" t="s">
        <v>130</v>
      </c>
      <c r="Q54" s="18" t="s">
        <v>130</v>
      </c>
      <c r="R54" s="18" t="s">
        <v>19</v>
      </c>
      <c r="S54" s="18" t="s">
        <v>130</v>
      </c>
      <c r="T54" s="18" t="s">
        <v>130</v>
      </c>
      <c r="U54" s="18" t="s">
        <v>19</v>
      </c>
      <c r="V54" s="18" t="s">
        <v>130</v>
      </c>
      <c r="W54" s="18" t="s">
        <v>19</v>
      </c>
      <c r="X54" s="58" t="s">
        <v>130</v>
      </c>
      <c r="Y54" s="18" t="s">
        <v>19</v>
      </c>
      <c r="Z54" s="18" t="s">
        <v>130</v>
      </c>
      <c r="AA54" s="18" t="s">
        <v>130</v>
      </c>
      <c r="AB54" s="18" t="s">
        <v>19</v>
      </c>
      <c r="AE54" s="3">
        <f t="shared" si="14"/>
        <v>1</v>
      </c>
      <c r="AF54" s="3">
        <f t="shared" si="15"/>
        <v>1</v>
      </c>
      <c r="AG54" s="3">
        <f t="shared" si="16"/>
        <v>0</v>
      </c>
      <c r="AH54" s="3">
        <f t="shared" si="17"/>
        <v>1</v>
      </c>
      <c r="AI54" s="3">
        <f t="shared" si="18"/>
        <v>1</v>
      </c>
      <c r="AJ54" s="3">
        <f t="shared" si="19"/>
        <v>0</v>
      </c>
      <c r="AK54" s="3">
        <f t="shared" si="20"/>
        <v>1</v>
      </c>
      <c r="AL54" s="3">
        <f t="shared" si="21"/>
        <v>0</v>
      </c>
      <c r="AM54" s="3">
        <f t="shared" si="22"/>
        <v>1</v>
      </c>
      <c r="AN54" s="3">
        <f t="shared" si="23"/>
        <v>0</v>
      </c>
      <c r="AO54" s="60">
        <f t="shared" si="24"/>
        <v>1</v>
      </c>
      <c r="AP54" s="60">
        <f t="shared" si="25"/>
        <v>1</v>
      </c>
      <c r="AQ54" s="60">
        <f t="shared" si="26"/>
        <v>0</v>
      </c>
      <c r="AR54" s="50">
        <v>37</v>
      </c>
      <c r="AS54" s="3">
        <f t="shared" si="33"/>
        <v>20</v>
      </c>
      <c r="AT54" s="3">
        <f t="shared" si="33"/>
        <v>13</v>
      </c>
      <c r="AU54" s="3">
        <f t="shared" si="33"/>
        <v>23</v>
      </c>
      <c r="AV54" s="3">
        <f t="shared" si="33"/>
        <v>20</v>
      </c>
      <c r="AW54" s="3">
        <f t="shared" si="33"/>
        <v>13</v>
      </c>
      <c r="AX54" s="3">
        <f t="shared" si="33"/>
        <v>25</v>
      </c>
      <c r="AY54" s="3">
        <f t="shared" si="33"/>
        <v>16</v>
      </c>
      <c r="AZ54" s="3">
        <f t="shared" si="33"/>
        <v>19</v>
      </c>
      <c r="BA54" s="3">
        <f t="shared" si="33"/>
        <v>18</v>
      </c>
      <c r="BB54" s="3">
        <f t="shared" si="33"/>
        <v>37</v>
      </c>
      <c r="BC54" s="50">
        <v>37</v>
      </c>
      <c r="BD54" s="3">
        <f t="shared" si="28"/>
        <v>204</v>
      </c>
      <c r="BE54" s="3">
        <f t="shared" si="30"/>
        <v>370</v>
      </c>
      <c r="BF54" s="62">
        <f t="shared" si="29"/>
        <v>0.5513513513513514</v>
      </c>
      <c r="BG54" s="3">
        <f t="shared" si="13"/>
        <v>4.5</v>
      </c>
    </row>
    <row r="55" spans="2:59" ht="15">
      <c r="B55" s="3">
        <f>'schedule 14-15'!B42</f>
        <v>38</v>
      </c>
      <c r="C55" s="11" t="str">
        <f>'schedule 14-15'!D42</f>
        <v>Jan. 7</v>
      </c>
      <c r="D55" s="3" t="str">
        <f>'schedule 14-15'!G42</f>
        <v>at Washington</v>
      </c>
      <c r="E55" s="23">
        <f>'schedule 14-15'!AI42</f>
        <v>12.5</v>
      </c>
      <c r="F55" s="54">
        <v>12</v>
      </c>
      <c r="G55" s="40">
        <v>91</v>
      </c>
      <c r="H55" s="40">
        <v>101</v>
      </c>
      <c r="I55" s="40" t="s">
        <v>19</v>
      </c>
      <c r="J55" s="40">
        <f t="shared" si="32"/>
        <v>-10</v>
      </c>
      <c r="K55" s="40"/>
      <c r="L55" s="40">
        <v>1</v>
      </c>
      <c r="M55" s="40">
        <v>1</v>
      </c>
      <c r="N55" s="40"/>
      <c r="P55" s="58" t="s">
        <v>118</v>
      </c>
      <c r="Q55" s="18" t="s">
        <v>118</v>
      </c>
      <c r="R55" s="18" t="s">
        <v>19</v>
      </c>
      <c r="S55" s="18" t="s">
        <v>19</v>
      </c>
      <c r="T55" s="18" t="s">
        <v>19</v>
      </c>
      <c r="U55" s="18" t="s">
        <v>19</v>
      </c>
      <c r="V55" s="18" t="s">
        <v>118</v>
      </c>
      <c r="W55" s="18" t="s">
        <v>19</v>
      </c>
      <c r="X55" s="58" t="s">
        <v>118</v>
      </c>
      <c r="Y55" s="18" t="s">
        <v>19</v>
      </c>
      <c r="Z55" s="18" t="s">
        <v>118</v>
      </c>
      <c r="AA55" s="18" t="s">
        <v>118</v>
      </c>
      <c r="AB55" s="18" t="s">
        <v>19</v>
      </c>
      <c r="AE55" s="3">
        <f t="shared" si="14"/>
        <v>0</v>
      </c>
      <c r="AF55" s="3">
        <f t="shared" si="15"/>
        <v>0</v>
      </c>
      <c r="AG55" s="3">
        <f t="shared" si="16"/>
        <v>1</v>
      </c>
      <c r="AH55" s="3">
        <f t="shared" si="17"/>
        <v>1</v>
      </c>
      <c r="AI55" s="3">
        <f t="shared" si="18"/>
        <v>1</v>
      </c>
      <c r="AJ55" s="3">
        <f t="shared" si="19"/>
        <v>1</v>
      </c>
      <c r="AK55" s="3">
        <f t="shared" si="20"/>
        <v>0</v>
      </c>
      <c r="AL55" s="3">
        <f t="shared" si="21"/>
        <v>1</v>
      </c>
      <c r="AM55" s="3">
        <f t="shared" si="22"/>
        <v>0</v>
      </c>
      <c r="AN55" s="3">
        <f t="shared" si="23"/>
        <v>1</v>
      </c>
      <c r="AO55" s="60">
        <f t="shared" si="24"/>
        <v>0</v>
      </c>
      <c r="AP55" s="60">
        <f t="shared" si="25"/>
        <v>0</v>
      </c>
      <c r="AQ55" s="60">
        <f t="shared" si="26"/>
        <v>1</v>
      </c>
      <c r="AR55" s="50">
        <v>38</v>
      </c>
      <c r="AS55" s="3">
        <f t="shared" si="33"/>
        <v>20</v>
      </c>
      <c r="AT55" s="3">
        <f t="shared" si="33"/>
        <v>13</v>
      </c>
      <c r="AU55" s="3">
        <f t="shared" si="33"/>
        <v>24</v>
      </c>
      <c r="AV55" s="3">
        <f t="shared" si="33"/>
        <v>21</v>
      </c>
      <c r="AW55" s="3">
        <f t="shared" si="33"/>
        <v>14</v>
      </c>
      <c r="AX55" s="3">
        <f t="shared" si="33"/>
        <v>26</v>
      </c>
      <c r="AY55" s="3">
        <f t="shared" si="33"/>
        <v>16</v>
      </c>
      <c r="AZ55" s="3">
        <f t="shared" si="33"/>
        <v>20</v>
      </c>
      <c r="BA55" s="3">
        <f t="shared" si="33"/>
        <v>18</v>
      </c>
      <c r="BB55" s="3">
        <f t="shared" si="33"/>
        <v>38</v>
      </c>
      <c r="BC55" s="50">
        <v>38</v>
      </c>
      <c r="BD55" s="3">
        <f t="shared" si="28"/>
        <v>210</v>
      </c>
      <c r="BE55" s="3">
        <f t="shared" si="30"/>
        <v>380</v>
      </c>
      <c r="BF55" s="62">
        <f t="shared" si="29"/>
        <v>0.5526315789473685</v>
      </c>
      <c r="BG55" s="3">
        <f t="shared" si="13"/>
        <v>0.5</v>
      </c>
    </row>
    <row r="56" spans="2:59" ht="15">
      <c r="B56" s="3">
        <f>'schedule 14-15'!B43</f>
        <v>39</v>
      </c>
      <c r="C56" s="11" t="str">
        <f>'schedule 14-15'!D43</f>
        <v>Jan. 8</v>
      </c>
      <c r="D56" s="3" t="str">
        <f>'schedule 14-15'!G43</f>
        <v>Houston</v>
      </c>
      <c r="E56" s="23">
        <f>'schedule 14-15'!AI43</f>
        <v>10.5</v>
      </c>
      <c r="F56" s="54">
        <v>11.5</v>
      </c>
      <c r="G56" s="40">
        <v>96</v>
      </c>
      <c r="H56" s="40">
        <v>120</v>
      </c>
      <c r="I56" s="40" t="s">
        <v>93</v>
      </c>
      <c r="J56" s="40">
        <f t="shared" si="32"/>
        <v>-24</v>
      </c>
      <c r="K56" s="40"/>
      <c r="L56" s="40">
        <v>1</v>
      </c>
      <c r="M56" s="40"/>
      <c r="N56" s="40">
        <v>1</v>
      </c>
      <c r="P56" s="58" t="s">
        <v>19</v>
      </c>
      <c r="Q56" s="18" t="s">
        <v>93</v>
      </c>
      <c r="R56" s="18" t="s">
        <v>19</v>
      </c>
      <c r="S56" s="18" t="s">
        <v>93</v>
      </c>
      <c r="T56" s="18" t="s">
        <v>93</v>
      </c>
      <c r="U56" s="18" t="s">
        <v>19</v>
      </c>
      <c r="V56" s="18" t="s">
        <v>93</v>
      </c>
      <c r="W56" s="18" t="s">
        <v>93</v>
      </c>
      <c r="X56" s="58" t="s">
        <v>19</v>
      </c>
      <c r="Y56" s="18" t="s">
        <v>19</v>
      </c>
      <c r="Z56" s="18" t="s">
        <v>19</v>
      </c>
      <c r="AA56" s="18" t="s">
        <v>93</v>
      </c>
      <c r="AB56" s="18" t="s">
        <v>19</v>
      </c>
      <c r="AE56" s="3">
        <f t="shared" si="14"/>
        <v>0</v>
      </c>
      <c r="AF56" s="3">
        <f t="shared" si="15"/>
        <v>1</v>
      </c>
      <c r="AG56" s="3">
        <f t="shared" si="16"/>
        <v>0</v>
      </c>
      <c r="AH56" s="3">
        <f t="shared" si="17"/>
        <v>1</v>
      </c>
      <c r="AI56" s="3">
        <f t="shared" si="18"/>
        <v>1</v>
      </c>
      <c r="AJ56" s="3">
        <f t="shared" si="19"/>
        <v>0</v>
      </c>
      <c r="AK56" s="3">
        <f t="shared" si="20"/>
        <v>1</v>
      </c>
      <c r="AL56" s="3">
        <f t="shared" si="21"/>
        <v>1</v>
      </c>
      <c r="AM56" s="3">
        <f t="shared" si="22"/>
        <v>0</v>
      </c>
      <c r="AN56" s="3">
        <f t="shared" si="23"/>
        <v>0</v>
      </c>
      <c r="AO56" s="60">
        <f t="shared" si="24"/>
        <v>0</v>
      </c>
      <c r="AP56" s="60">
        <f t="shared" si="25"/>
        <v>1</v>
      </c>
      <c r="AQ56" s="60">
        <f t="shared" si="26"/>
        <v>0</v>
      </c>
      <c r="AR56" s="50">
        <v>39</v>
      </c>
      <c r="AS56" s="3">
        <f aca="true" t="shared" si="34" ref="AS56:BB71">IF(P56="Knicks",AS55+1,AS55)</f>
        <v>21</v>
      </c>
      <c r="AT56" s="3">
        <f t="shared" si="34"/>
        <v>13</v>
      </c>
      <c r="AU56" s="3">
        <f t="shared" si="34"/>
        <v>25</v>
      </c>
      <c r="AV56" s="3">
        <f t="shared" si="34"/>
        <v>21</v>
      </c>
      <c r="AW56" s="3">
        <f t="shared" si="34"/>
        <v>14</v>
      </c>
      <c r="AX56" s="3">
        <f t="shared" si="34"/>
        <v>27</v>
      </c>
      <c r="AY56" s="3">
        <f t="shared" si="34"/>
        <v>16</v>
      </c>
      <c r="AZ56" s="3">
        <f t="shared" si="34"/>
        <v>20</v>
      </c>
      <c r="BA56" s="3">
        <f t="shared" si="34"/>
        <v>19</v>
      </c>
      <c r="BB56" s="3">
        <f t="shared" si="34"/>
        <v>39</v>
      </c>
      <c r="BC56" s="50">
        <v>39</v>
      </c>
      <c r="BD56" s="3">
        <f t="shared" si="28"/>
        <v>215</v>
      </c>
      <c r="BE56" s="3">
        <f t="shared" si="30"/>
        <v>390</v>
      </c>
      <c r="BF56" s="62">
        <f t="shared" si="29"/>
        <v>0.5512820512820513</v>
      </c>
      <c r="BG56" s="3">
        <f t="shared" si="13"/>
        <v>1</v>
      </c>
    </row>
    <row r="57" spans="2:59" s="29" customFormat="1" ht="15">
      <c r="B57" s="29">
        <f>'schedule 14-15'!B44</f>
        <v>40</v>
      </c>
      <c r="C57" s="45" t="str">
        <f>'schedule 14-15'!D44</f>
        <v>Jan. 10</v>
      </c>
      <c r="D57" s="29" t="str">
        <f>'schedule 14-15'!G44</f>
        <v>Charlotte</v>
      </c>
      <c r="E57" s="30">
        <f>'schedule 14-15'!AI44</f>
        <v>1.5</v>
      </c>
      <c r="F57" s="55">
        <v>7.5</v>
      </c>
      <c r="G57" s="44">
        <v>82</v>
      </c>
      <c r="H57" s="44">
        <v>110</v>
      </c>
      <c r="I57" s="44" t="s">
        <v>90</v>
      </c>
      <c r="J57" s="44">
        <f t="shared" si="32"/>
        <v>-28</v>
      </c>
      <c r="K57" s="44"/>
      <c r="L57" s="44">
        <v>1</v>
      </c>
      <c r="M57" s="44"/>
      <c r="N57" s="44">
        <v>1</v>
      </c>
      <c r="P57" s="66" t="s">
        <v>19</v>
      </c>
      <c r="Q57" s="34" t="s">
        <v>90</v>
      </c>
      <c r="R57" s="34" t="s">
        <v>19</v>
      </c>
      <c r="S57" s="34" t="s">
        <v>19</v>
      </c>
      <c r="T57" s="34" t="s">
        <v>90</v>
      </c>
      <c r="U57" s="34" t="s">
        <v>90</v>
      </c>
      <c r="V57" s="34" t="s">
        <v>90</v>
      </c>
      <c r="W57" s="34" t="s">
        <v>19</v>
      </c>
      <c r="X57" s="66" t="s">
        <v>19</v>
      </c>
      <c r="Y57" s="34" t="s">
        <v>19</v>
      </c>
      <c r="Z57" s="34" t="s">
        <v>19</v>
      </c>
      <c r="AA57" s="34" t="s">
        <v>90</v>
      </c>
      <c r="AB57" s="18" t="s">
        <v>19</v>
      </c>
      <c r="AE57" s="29">
        <f t="shared" si="14"/>
        <v>0</v>
      </c>
      <c r="AF57" s="29">
        <f t="shared" si="15"/>
        <v>1</v>
      </c>
      <c r="AG57" s="29">
        <f t="shared" si="16"/>
        <v>0</v>
      </c>
      <c r="AH57" s="29">
        <f t="shared" si="17"/>
        <v>0</v>
      </c>
      <c r="AI57" s="29">
        <f t="shared" si="18"/>
        <v>1</v>
      </c>
      <c r="AJ57" s="29">
        <f t="shared" si="19"/>
        <v>1</v>
      </c>
      <c r="AK57" s="29">
        <f t="shared" si="20"/>
        <v>1</v>
      </c>
      <c r="AL57" s="29">
        <f t="shared" si="21"/>
        <v>0</v>
      </c>
      <c r="AM57" s="29">
        <f t="shared" si="22"/>
        <v>0</v>
      </c>
      <c r="AN57" s="29">
        <f t="shared" si="23"/>
        <v>0</v>
      </c>
      <c r="AO57" s="61">
        <f t="shared" si="24"/>
        <v>0</v>
      </c>
      <c r="AP57" s="61">
        <f t="shared" si="25"/>
        <v>1</v>
      </c>
      <c r="AQ57" s="61">
        <f t="shared" si="26"/>
        <v>0</v>
      </c>
      <c r="AR57" s="51">
        <v>40</v>
      </c>
      <c r="AS57" s="29">
        <f t="shared" si="34"/>
        <v>22</v>
      </c>
      <c r="AT57" s="29">
        <f t="shared" si="34"/>
        <v>13</v>
      </c>
      <c r="AU57" s="29">
        <f t="shared" si="34"/>
        <v>26</v>
      </c>
      <c r="AV57" s="29">
        <f t="shared" si="34"/>
        <v>22</v>
      </c>
      <c r="AW57" s="29">
        <f t="shared" si="34"/>
        <v>14</v>
      </c>
      <c r="AX57" s="29">
        <f t="shared" si="34"/>
        <v>27</v>
      </c>
      <c r="AY57" s="29">
        <f t="shared" si="34"/>
        <v>16</v>
      </c>
      <c r="AZ57" s="29">
        <f t="shared" si="34"/>
        <v>21</v>
      </c>
      <c r="BA57" s="29">
        <f t="shared" si="34"/>
        <v>20</v>
      </c>
      <c r="BB57" s="29">
        <f t="shared" si="34"/>
        <v>40</v>
      </c>
      <c r="BC57" s="51">
        <v>40</v>
      </c>
      <c r="BD57" s="29">
        <f t="shared" si="28"/>
        <v>221</v>
      </c>
      <c r="BE57" s="3">
        <f t="shared" si="30"/>
        <v>400</v>
      </c>
      <c r="BF57" s="62">
        <f t="shared" si="29"/>
        <v>0.5525</v>
      </c>
      <c r="BG57" s="3">
        <f t="shared" si="13"/>
        <v>6</v>
      </c>
    </row>
    <row r="58" spans="2:59" ht="15">
      <c r="B58" s="3">
        <f>'schedule 14-15'!B45</f>
        <v>41</v>
      </c>
      <c r="C58" s="11" t="str">
        <f>'schedule 14-15'!D45</f>
        <v>Jan. 15</v>
      </c>
      <c r="D58" s="3" t="str">
        <f>'schedule 14-15'!G45</f>
        <v>at Milwaukee</v>
      </c>
      <c r="E58" s="23">
        <f>'schedule 14-15'!AI45</f>
        <v>10.5</v>
      </c>
      <c r="F58" s="54">
        <v>11.5</v>
      </c>
      <c r="G58" s="40">
        <v>79</v>
      </c>
      <c r="H58" s="40">
        <v>95</v>
      </c>
      <c r="I58" s="40" t="s">
        <v>87</v>
      </c>
      <c r="J58" s="40">
        <f t="shared" si="32"/>
        <v>-16</v>
      </c>
      <c r="K58" s="40"/>
      <c r="L58" s="40">
        <v>1</v>
      </c>
      <c r="M58" s="40"/>
      <c r="N58" s="40">
        <v>1</v>
      </c>
      <c r="P58" s="58" t="s">
        <v>87</v>
      </c>
      <c r="Q58" s="18" t="s">
        <v>87</v>
      </c>
      <c r="R58" s="18" t="s">
        <v>19</v>
      </c>
      <c r="S58" s="18" t="s">
        <v>87</v>
      </c>
      <c r="T58" s="18" t="s">
        <v>19</v>
      </c>
      <c r="U58" s="18" t="s">
        <v>19</v>
      </c>
      <c r="V58" s="18" t="s">
        <v>87</v>
      </c>
      <c r="W58" s="18" t="s">
        <v>19</v>
      </c>
      <c r="X58" s="58" t="s">
        <v>87</v>
      </c>
      <c r="Y58" s="18" t="s">
        <v>19</v>
      </c>
      <c r="Z58" s="18" t="s">
        <v>87</v>
      </c>
      <c r="AA58" s="18" t="s">
        <v>87</v>
      </c>
      <c r="AB58" s="18" t="s">
        <v>19</v>
      </c>
      <c r="AE58" s="3">
        <f t="shared" si="14"/>
        <v>1</v>
      </c>
      <c r="AF58" s="3">
        <f t="shared" si="15"/>
        <v>1</v>
      </c>
      <c r="AG58" s="3">
        <f t="shared" si="16"/>
        <v>0</v>
      </c>
      <c r="AH58" s="3">
        <f t="shared" si="17"/>
        <v>1</v>
      </c>
      <c r="AI58" s="3">
        <f t="shared" si="18"/>
        <v>0</v>
      </c>
      <c r="AJ58" s="3">
        <f t="shared" si="19"/>
        <v>0</v>
      </c>
      <c r="AK58" s="3">
        <f t="shared" si="20"/>
        <v>1</v>
      </c>
      <c r="AL58" s="3">
        <f t="shared" si="21"/>
        <v>0</v>
      </c>
      <c r="AM58" s="3">
        <f t="shared" si="22"/>
        <v>1</v>
      </c>
      <c r="AN58" s="3">
        <f t="shared" si="23"/>
        <v>0</v>
      </c>
      <c r="AO58" s="60">
        <f t="shared" si="24"/>
        <v>1</v>
      </c>
      <c r="AP58" s="60">
        <f t="shared" si="25"/>
        <v>1</v>
      </c>
      <c r="AQ58" s="60">
        <f t="shared" si="26"/>
        <v>0</v>
      </c>
      <c r="AR58" s="50">
        <v>41</v>
      </c>
      <c r="AS58" s="3">
        <f t="shared" si="34"/>
        <v>22</v>
      </c>
      <c r="AT58" s="3">
        <f t="shared" si="34"/>
        <v>13</v>
      </c>
      <c r="AU58" s="3">
        <f t="shared" si="34"/>
        <v>27</v>
      </c>
      <c r="AV58" s="3">
        <f t="shared" si="34"/>
        <v>22</v>
      </c>
      <c r="AW58" s="3">
        <f t="shared" si="34"/>
        <v>15</v>
      </c>
      <c r="AX58" s="3">
        <f t="shared" si="34"/>
        <v>28</v>
      </c>
      <c r="AY58" s="3">
        <f t="shared" si="34"/>
        <v>16</v>
      </c>
      <c r="AZ58" s="3">
        <f t="shared" si="34"/>
        <v>22</v>
      </c>
      <c r="BA58" s="3">
        <f t="shared" si="34"/>
        <v>20</v>
      </c>
      <c r="BB58" s="3">
        <f t="shared" si="34"/>
        <v>41</v>
      </c>
      <c r="BC58" s="50">
        <v>41</v>
      </c>
      <c r="BD58" s="3">
        <f t="shared" si="28"/>
        <v>226</v>
      </c>
      <c r="BE58" s="3">
        <f t="shared" si="30"/>
        <v>410</v>
      </c>
      <c r="BF58" s="62">
        <f t="shared" si="29"/>
        <v>0.551219512195122</v>
      </c>
      <c r="BG58" s="3">
        <f t="shared" si="13"/>
        <v>1</v>
      </c>
    </row>
    <row r="59" spans="2:59" ht="15">
      <c r="B59" s="3">
        <f>'schedule 14-15'!B46</f>
        <v>42</v>
      </c>
      <c r="C59" s="11" t="str">
        <f>'schedule 14-15'!D46</f>
        <v>Jan. 19</v>
      </c>
      <c r="D59" s="3" t="str">
        <f>'schedule 14-15'!G46</f>
        <v>New Orleans</v>
      </c>
      <c r="E59" s="23">
        <f>'schedule 14-15'!AI46</f>
        <v>7.5</v>
      </c>
      <c r="F59" s="54">
        <v>5</v>
      </c>
      <c r="G59" s="40">
        <v>99</v>
      </c>
      <c r="H59" s="40">
        <v>92</v>
      </c>
      <c r="I59" s="40" t="s">
        <v>19</v>
      </c>
      <c r="J59" s="40">
        <f t="shared" si="32"/>
        <v>7</v>
      </c>
      <c r="K59" s="40">
        <v>1</v>
      </c>
      <c r="L59" s="40"/>
      <c r="M59" s="40">
        <v>1</v>
      </c>
      <c r="N59" s="40"/>
      <c r="P59" s="58" t="s">
        <v>19</v>
      </c>
      <c r="Q59" s="18" t="s">
        <v>123</v>
      </c>
      <c r="R59" s="18" t="s">
        <v>123</v>
      </c>
      <c r="S59" s="18" t="s">
        <v>123</v>
      </c>
      <c r="T59" s="18" t="s">
        <v>123</v>
      </c>
      <c r="U59" s="18" t="s">
        <v>19</v>
      </c>
      <c r="V59" s="18" t="s">
        <v>123</v>
      </c>
      <c r="W59" s="18" t="s">
        <v>123</v>
      </c>
      <c r="X59" s="58" t="s">
        <v>19</v>
      </c>
      <c r="Y59" s="18" t="s">
        <v>123</v>
      </c>
      <c r="Z59" s="18" t="s">
        <v>19</v>
      </c>
      <c r="AA59" s="18" t="s">
        <v>123</v>
      </c>
      <c r="AB59" s="18" t="s">
        <v>19</v>
      </c>
      <c r="AE59" s="3">
        <f t="shared" si="14"/>
        <v>1</v>
      </c>
      <c r="AF59" s="3">
        <f t="shared" si="15"/>
        <v>0</v>
      </c>
      <c r="AG59" s="3">
        <f t="shared" si="16"/>
        <v>0</v>
      </c>
      <c r="AH59" s="3">
        <f t="shared" si="17"/>
        <v>0</v>
      </c>
      <c r="AI59" s="3">
        <f t="shared" si="18"/>
        <v>0</v>
      </c>
      <c r="AJ59" s="3">
        <f t="shared" si="19"/>
        <v>1</v>
      </c>
      <c r="AK59" s="3">
        <f t="shared" si="20"/>
        <v>0</v>
      </c>
      <c r="AL59" s="3">
        <f t="shared" si="21"/>
        <v>0</v>
      </c>
      <c r="AM59" s="3">
        <f t="shared" si="22"/>
        <v>1</v>
      </c>
      <c r="AN59" s="3">
        <f t="shared" si="23"/>
        <v>0</v>
      </c>
      <c r="AO59" s="60">
        <f t="shared" si="24"/>
        <v>1</v>
      </c>
      <c r="AP59" s="60">
        <f t="shared" si="25"/>
        <v>0</v>
      </c>
      <c r="AQ59" s="60">
        <f t="shared" si="26"/>
        <v>1</v>
      </c>
      <c r="AR59" s="50">
        <v>42</v>
      </c>
      <c r="AS59" s="3">
        <f t="shared" si="34"/>
        <v>23</v>
      </c>
      <c r="AT59" s="3">
        <f t="shared" si="34"/>
        <v>13</v>
      </c>
      <c r="AU59" s="3">
        <f t="shared" si="34"/>
        <v>27</v>
      </c>
      <c r="AV59" s="3">
        <f t="shared" si="34"/>
        <v>22</v>
      </c>
      <c r="AW59" s="3">
        <f t="shared" si="34"/>
        <v>15</v>
      </c>
      <c r="AX59" s="3">
        <f t="shared" si="34"/>
        <v>29</v>
      </c>
      <c r="AY59" s="3">
        <f t="shared" si="34"/>
        <v>16</v>
      </c>
      <c r="AZ59" s="3">
        <f t="shared" si="34"/>
        <v>22</v>
      </c>
      <c r="BA59" s="3">
        <f t="shared" si="34"/>
        <v>21</v>
      </c>
      <c r="BB59" s="3">
        <f t="shared" si="34"/>
        <v>41</v>
      </c>
      <c r="BC59" s="50">
        <v>42</v>
      </c>
      <c r="BD59" s="3">
        <f t="shared" si="28"/>
        <v>229</v>
      </c>
      <c r="BE59" s="3">
        <f t="shared" si="30"/>
        <v>420</v>
      </c>
      <c r="BF59" s="62">
        <f t="shared" si="29"/>
        <v>0.5452380952380952</v>
      </c>
      <c r="BG59" s="3">
        <f t="shared" si="13"/>
        <v>2.5</v>
      </c>
    </row>
    <row r="60" spans="2:59" ht="15">
      <c r="B60" s="3">
        <f>'schedule 14-15'!B47</f>
        <v>43</v>
      </c>
      <c r="C60" s="11" t="str">
        <f>'schedule 14-15'!D47</f>
        <v>Jan. 21</v>
      </c>
      <c r="D60" s="3" t="str">
        <f>'schedule 14-15'!G47</f>
        <v>at Philadelphia</v>
      </c>
      <c r="E60" s="23">
        <f>'schedule 14-15'!AI47</f>
        <v>0.5</v>
      </c>
      <c r="F60" s="54">
        <v>2</v>
      </c>
      <c r="G60" s="40">
        <v>98</v>
      </c>
      <c r="H60" s="40">
        <v>91</v>
      </c>
      <c r="I60" s="40" t="s">
        <v>19</v>
      </c>
      <c r="J60" s="40">
        <f t="shared" si="32"/>
        <v>7</v>
      </c>
      <c r="K60" s="40">
        <v>1</v>
      </c>
      <c r="L60" s="40"/>
      <c r="M60" s="40">
        <v>1</v>
      </c>
      <c r="N60" s="40"/>
      <c r="P60" s="58" t="s">
        <v>137</v>
      </c>
      <c r="Q60" s="18" t="s">
        <v>19</v>
      </c>
      <c r="R60" s="18" t="s">
        <v>19</v>
      </c>
      <c r="S60" s="18" t="s">
        <v>19</v>
      </c>
      <c r="T60" s="18" t="s">
        <v>19</v>
      </c>
      <c r="U60" s="18" t="s">
        <v>137</v>
      </c>
      <c r="V60" s="18" t="s">
        <v>137</v>
      </c>
      <c r="W60" s="18" t="s">
        <v>19</v>
      </c>
      <c r="X60" s="58" t="s">
        <v>137</v>
      </c>
      <c r="Y60" s="18" t="s">
        <v>137</v>
      </c>
      <c r="Z60" s="18" t="s">
        <v>137</v>
      </c>
      <c r="AA60" s="18" t="s">
        <v>137</v>
      </c>
      <c r="AB60" s="18" t="s">
        <v>19</v>
      </c>
      <c r="AE60" s="3">
        <f t="shared" si="14"/>
        <v>0</v>
      </c>
      <c r="AF60" s="3">
        <f t="shared" si="15"/>
        <v>1</v>
      </c>
      <c r="AG60" s="3">
        <f t="shared" si="16"/>
        <v>1</v>
      </c>
      <c r="AH60" s="3">
        <f t="shared" si="17"/>
        <v>1</v>
      </c>
      <c r="AI60" s="3">
        <f t="shared" si="18"/>
        <v>1</v>
      </c>
      <c r="AJ60" s="3">
        <f t="shared" si="19"/>
        <v>0</v>
      </c>
      <c r="AK60" s="3">
        <f t="shared" si="20"/>
        <v>0</v>
      </c>
      <c r="AL60" s="3">
        <f t="shared" si="21"/>
        <v>1</v>
      </c>
      <c r="AM60" s="3">
        <f t="shared" si="22"/>
        <v>0</v>
      </c>
      <c r="AN60" s="3">
        <f t="shared" si="23"/>
        <v>0</v>
      </c>
      <c r="AO60" s="60">
        <f t="shared" si="24"/>
        <v>0</v>
      </c>
      <c r="AP60" s="60">
        <f t="shared" si="25"/>
        <v>0</v>
      </c>
      <c r="AQ60" s="60">
        <f t="shared" si="26"/>
        <v>1</v>
      </c>
      <c r="AR60" s="50">
        <v>43</v>
      </c>
      <c r="AS60" s="3">
        <f t="shared" si="34"/>
        <v>23</v>
      </c>
      <c r="AT60" s="3">
        <f t="shared" si="34"/>
        <v>14</v>
      </c>
      <c r="AU60" s="3">
        <f t="shared" si="34"/>
        <v>28</v>
      </c>
      <c r="AV60" s="3">
        <f t="shared" si="34"/>
        <v>23</v>
      </c>
      <c r="AW60" s="3">
        <f t="shared" si="34"/>
        <v>16</v>
      </c>
      <c r="AX60" s="3">
        <f t="shared" si="34"/>
        <v>29</v>
      </c>
      <c r="AY60" s="3">
        <f t="shared" si="34"/>
        <v>16</v>
      </c>
      <c r="AZ60" s="3">
        <f t="shared" si="34"/>
        <v>23</v>
      </c>
      <c r="BA60" s="3">
        <f t="shared" si="34"/>
        <v>21</v>
      </c>
      <c r="BB60" s="3">
        <f t="shared" si="34"/>
        <v>41</v>
      </c>
      <c r="BC60" s="50">
        <v>43</v>
      </c>
      <c r="BD60" s="3">
        <f t="shared" si="28"/>
        <v>234</v>
      </c>
      <c r="BE60" s="3">
        <f t="shared" si="30"/>
        <v>430</v>
      </c>
      <c r="BF60" s="62">
        <f t="shared" si="29"/>
        <v>0.5441860465116279</v>
      </c>
      <c r="BG60" s="3">
        <f t="shared" si="13"/>
        <v>1.5</v>
      </c>
    </row>
    <row r="61" spans="2:59" ht="15">
      <c r="B61" s="3">
        <f>'schedule 14-15'!B48</f>
        <v>44</v>
      </c>
      <c r="C61" s="11" t="str">
        <f>'schedule 14-15'!D48</f>
        <v>Jan. 23</v>
      </c>
      <c r="D61" s="3" t="str">
        <f>'schedule 14-15'!G48</f>
        <v>Orlando</v>
      </c>
      <c r="E61" s="23">
        <f>'schedule 14-15'!AI48</f>
        <v>4.5</v>
      </c>
      <c r="F61" s="54">
        <v>2.5</v>
      </c>
      <c r="G61" s="40">
        <v>113</v>
      </c>
      <c r="H61" s="40">
        <v>106</v>
      </c>
      <c r="I61" s="40" t="s">
        <v>19</v>
      </c>
      <c r="J61" s="40">
        <f t="shared" si="32"/>
        <v>7</v>
      </c>
      <c r="K61" s="40">
        <v>1</v>
      </c>
      <c r="L61" s="40"/>
      <c r="M61" s="40">
        <v>1</v>
      </c>
      <c r="N61" s="40"/>
      <c r="P61" s="58" t="s">
        <v>19</v>
      </c>
      <c r="Q61" s="18" t="s">
        <v>125</v>
      </c>
      <c r="R61" s="18" t="s">
        <v>19</v>
      </c>
      <c r="S61" s="18" t="s">
        <v>125</v>
      </c>
      <c r="T61" s="18" t="s">
        <v>125</v>
      </c>
      <c r="U61" s="18" t="s">
        <v>125</v>
      </c>
      <c r="V61" s="18" t="s">
        <v>125</v>
      </c>
      <c r="W61" s="18" t="s">
        <v>125</v>
      </c>
      <c r="X61" s="58" t="s">
        <v>19</v>
      </c>
      <c r="Y61" s="18" t="s">
        <v>125</v>
      </c>
      <c r="Z61" s="18" t="s">
        <v>19</v>
      </c>
      <c r="AA61" s="18" t="s">
        <v>125</v>
      </c>
      <c r="AB61" s="18" t="s">
        <v>19</v>
      </c>
      <c r="AE61" s="3">
        <f t="shared" si="14"/>
        <v>1</v>
      </c>
      <c r="AF61" s="3">
        <f t="shared" si="15"/>
        <v>0</v>
      </c>
      <c r="AG61" s="3">
        <f t="shared" si="16"/>
        <v>1</v>
      </c>
      <c r="AH61" s="3">
        <f t="shared" si="17"/>
        <v>0</v>
      </c>
      <c r="AI61" s="3">
        <f t="shared" si="18"/>
        <v>0</v>
      </c>
      <c r="AJ61" s="3">
        <f t="shared" si="19"/>
        <v>0</v>
      </c>
      <c r="AK61" s="3">
        <f t="shared" si="20"/>
        <v>0</v>
      </c>
      <c r="AL61" s="3">
        <f t="shared" si="21"/>
        <v>0</v>
      </c>
      <c r="AM61" s="3">
        <f t="shared" si="22"/>
        <v>1</v>
      </c>
      <c r="AN61" s="3">
        <f t="shared" si="23"/>
        <v>0</v>
      </c>
      <c r="AO61" s="60">
        <f t="shared" si="24"/>
        <v>1</v>
      </c>
      <c r="AP61" s="60">
        <f t="shared" si="25"/>
        <v>0</v>
      </c>
      <c r="AQ61" s="60">
        <f t="shared" si="26"/>
        <v>1</v>
      </c>
      <c r="AR61" s="50">
        <v>44</v>
      </c>
      <c r="AS61" s="3">
        <f t="shared" si="34"/>
        <v>24</v>
      </c>
      <c r="AT61" s="3">
        <f t="shared" si="34"/>
        <v>14</v>
      </c>
      <c r="AU61" s="3">
        <f t="shared" si="34"/>
        <v>29</v>
      </c>
      <c r="AV61" s="3">
        <f t="shared" si="34"/>
        <v>23</v>
      </c>
      <c r="AW61" s="3">
        <f t="shared" si="34"/>
        <v>16</v>
      </c>
      <c r="AX61" s="3">
        <f t="shared" si="34"/>
        <v>29</v>
      </c>
      <c r="AY61" s="3">
        <f t="shared" si="34"/>
        <v>16</v>
      </c>
      <c r="AZ61" s="3">
        <f t="shared" si="34"/>
        <v>23</v>
      </c>
      <c r="BA61" s="3">
        <f t="shared" si="34"/>
        <v>22</v>
      </c>
      <c r="BB61" s="3">
        <f t="shared" si="34"/>
        <v>41</v>
      </c>
      <c r="BC61" s="50">
        <v>44</v>
      </c>
      <c r="BD61" s="3">
        <f t="shared" si="28"/>
        <v>237</v>
      </c>
      <c r="BE61" s="3">
        <f aca="true" t="shared" si="35" ref="BE61:BE76">BE60+COUNT(AS61:BB61)</f>
        <v>440</v>
      </c>
      <c r="BF61" s="62">
        <f aca="true" t="shared" si="36" ref="BF61:BF100">BD61/BE61</f>
        <v>0.5386363636363637</v>
      </c>
      <c r="BG61" s="3">
        <f t="shared" si="13"/>
        <v>2</v>
      </c>
    </row>
    <row r="62" spans="2:59" ht="15">
      <c r="B62" s="3">
        <f>'schedule 14-15'!B49</f>
        <v>45</v>
      </c>
      <c r="C62" s="11" t="str">
        <f>'schedule 14-15'!D49</f>
        <v>Jan. 24</v>
      </c>
      <c r="D62" s="3" t="str">
        <f>'schedule 14-15'!G49</f>
        <v>at Charlotte</v>
      </c>
      <c r="E62" s="23">
        <f>'schedule 14-15'!AI49</f>
        <v>9.5</v>
      </c>
      <c r="F62" s="54">
        <v>9</v>
      </c>
      <c r="G62" s="40">
        <v>71</v>
      </c>
      <c r="H62" s="40">
        <v>76</v>
      </c>
      <c r="I62" s="40" t="s">
        <v>90</v>
      </c>
      <c r="J62" s="40">
        <f t="shared" si="32"/>
        <v>-5</v>
      </c>
      <c r="K62" s="40"/>
      <c r="L62" s="40">
        <v>1</v>
      </c>
      <c r="M62" s="40">
        <v>1</v>
      </c>
      <c r="N62" s="40"/>
      <c r="P62" s="58" t="s">
        <v>90</v>
      </c>
      <c r="Q62" s="18" t="s">
        <v>90</v>
      </c>
      <c r="R62" s="18" t="s">
        <v>19</v>
      </c>
      <c r="S62" s="18" t="s">
        <v>19</v>
      </c>
      <c r="T62" s="18" t="s">
        <v>90</v>
      </c>
      <c r="U62" s="18" t="s">
        <v>90</v>
      </c>
      <c r="V62" s="18" t="s">
        <v>90</v>
      </c>
      <c r="W62" s="18" t="s">
        <v>19</v>
      </c>
      <c r="X62" s="58" t="s">
        <v>90</v>
      </c>
      <c r="Y62" s="18" t="s">
        <v>90</v>
      </c>
      <c r="Z62" s="18" t="s">
        <v>90</v>
      </c>
      <c r="AA62" s="18" t="s">
        <v>90</v>
      </c>
      <c r="AB62" s="18" t="s">
        <v>19</v>
      </c>
      <c r="AE62" s="3">
        <f t="shared" si="14"/>
        <v>1</v>
      </c>
      <c r="AF62" s="3">
        <f t="shared" si="15"/>
        <v>1</v>
      </c>
      <c r="AG62" s="3">
        <f t="shared" si="16"/>
        <v>0</v>
      </c>
      <c r="AH62" s="3">
        <f t="shared" si="17"/>
        <v>0</v>
      </c>
      <c r="AI62" s="3">
        <f t="shared" si="18"/>
        <v>1</v>
      </c>
      <c r="AJ62" s="3">
        <f t="shared" si="19"/>
        <v>1</v>
      </c>
      <c r="AK62" s="3">
        <f t="shared" si="20"/>
        <v>1</v>
      </c>
      <c r="AL62" s="3">
        <f t="shared" si="21"/>
        <v>0</v>
      </c>
      <c r="AM62" s="3">
        <f t="shared" si="22"/>
        <v>1</v>
      </c>
      <c r="AN62" s="3">
        <f t="shared" si="23"/>
        <v>1</v>
      </c>
      <c r="AO62" s="60">
        <f t="shared" si="24"/>
        <v>1</v>
      </c>
      <c r="AP62" s="60">
        <f t="shared" si="25"/>
        <v>1</v>
      </c>
      <c r="AQ62" s="60">
        <f t="shared" si="26"/>
        <v>0</v>
      </c>
      <c r="AR62" s="50">
        <v>45</v>
      </c>
      <c r="AS62" s="3">
        <f t="shared" si="34"/>
        <v>24</v>
      </c>
      <c r="AT62" s="3">
        <f t="shared" si="34"/>
        <v>14</v>
      </c>
      <c r="AU62" s="3">
        <f t="shared" si="34"/>
        <v>30</v>
      </c>
      <c r="AV62" s="3">
        <f t="shared" si="34"/>
        <v>24</v>
      </c>
      <c r="AW62" s="3">
        <f t="shared" si="34"/>
        <v>16</v>
      </c>
      <c r="AX62" s="3">
        <f t="shared" si="34"/>
        <v>29</v>
      </c>
      <c r="AY62" s="3">
        <f t="shared" si="34"/>
        <v>16</v>
      </c>
      <c r="AZ62" s="3">
        <f t="shared" si="34"/>
        <v>24</v>
      </c>
      <c r="BA62" s="3">
        <f t="shared" si="34"/>
        <v>22</v>
      </c>
      <c r="BB62" s="3">
        <f t="shared" si="34"/>
        <v>41</v>
      </c>
      <c r="BC62" s="50">
        <v>45</v>
      </c>
      <c r="BD62" s="3">
        <f t="shared" si="28"/>
        <v>240</v>
      </c>
      <c r="BE62" s="3">
        <f t="shared" si="35"/>
        <v>450</v>
      </c>
      <c r="BF62" s="62">
        <f t="shared" si="36"/>
        <v>0.5333333333333333</v>
      </c>
      <c r="BG62" s="3">
        <f t="shared" si="13"/>
        <v>0.5</v>
      </c>
    </row>
    <row r="63" spans="1:59" ht="15">
      <c r="A63" s="3" t="s">
        <v>293</v>
      </c>
      <c r="B63" s="3">
        <f>'schedule 14-15'!B50</f>
        <v>46</v>
      </c>
      <c r="C63" s="11" t="str">
        <f>'schedule 14-15'!D50</f>
        <v>Jan. 26</v>
      </c>
      <c r="D63" s="3" t="str">
        <f>'schedule 14-15'!G50</f>
        <v>Sacramento</v>
      </c>
      <c r="E63" s="23">
        <f>'schedule 14-15'!AI50</f>
        <v>4.5</v>
      </c>
      <c r="F63" s="54">
        <v>2.5</v>
      </c>
      <c r="G63" s="40"/>
      <c r="H63" s="40"/>
      <c r="I63" s="40" t="s">
        <v>267</v>
      </c>
      <c r="J63" s="40">
        <f t="shared" si="32"/>
        <v>0</v>
      </c>
      <c r="K63" s="40"/>
      <c r="L63" s="40"/>
      <c r="M63" s="40"/>
      <c r="N63" s="40"/>
      <c r="P63" s="58" t="s">
        <v>19</v>
      </c>
      <c r="Q63" s="18" t="s">
        <v>140</v>
      </c>
      <c r="R63" s="58" t="s">
        <v>19</v>
      </c>
      <c r="S63" s="18" t="s">
        <v>19</v>
      </c>
      <c r="T63" s="18" t="s">
        <v>140</v>
      </c>
      <c r="U63" s="18" t="s">
        <v>140</v>
      </c>
      <c r="V63" s="58" t="s">
        <v>19</v>
      </c>
      <c r="W63" s="18" t="s">
        <v>140</v>
      </c>
      <c r="X63" s="58" t="s">
        <v>19</v>
      </c>
      <c r="Y63" s="58" t="s">
        <v>19</v>
      </c>
      <c r="Z63" s="18" t="s">
        <v>19</v>
      </c>
      <c r="AA63" s="18" t="s">
        <v>140</v>
      </c>
      <c r="AB63" s="18" t="s">
        <v>19</v>
      </c>
      <c r="AE63" s="3">
        <f t="shared" si="14"/>
        <v>0</v>
      </c>
      <c r="AF63" s="3">
        <f t="shared" si="15"/>
        <v>0</v>
      </c>
      <c r="AG63" s="3">
        <f t="shared" si="16"/>
        <v>0</v>
      </c>
      <c r="AH63" s="3">
        <f t="shared" si="17"/>
        <v>0</v>
      </c>
      <c r="AI63" s="3">
        <f t="shared" si="18"/>
        <v>0</v>
      </c>
      <c r="AJ63" s="3">
        <f t="shared" si="19"/>
        <v>0</v>
      </c>
      <c r="AK63" s="3">
        <f t="shared" si="20"/>
        <v>0</v>
      </c>
      <c r="AL63" s="3">
        <f t="shared" si="21"/>
        <v>0</v>
      </c>
      <c r="AM63" s="3">
        <f t="shared" si="22"/>
        <v>0</v>
      </c>
      <c r="AN63" s="3">
        <f t="shared" si="23"/>
        <v>0</v>
      </c>
      <c r="AO63" s="60">
        <f t="shared" si="24"/>
        <v>0</v>
      </c>
      <c r="AP63" s="60">
        <f t="shared" si="25"/>
        <v>0</v>
      </c>
      <c r="AQ63" s="60">
        <f t="shared" si="26"/>
        <v>0</v>
      </c>
      <c r="AR63" s="50">
        <v>46</v>
      </c>
      <c r="AS63" s="3">
        <f t="shared" si="34"/>
        <v>25</v>
      </c>
      <c r="AT63" s="3">
        <f t="shared" si="34"/>
        <v>14</v>
      </c>
      <c r="AU63" s="3">
        <f t="shared" si="34"/>
        <v>31</v>
      </c>
      <c r="AV63" s="3">
        <f t="shared" si="34"/>
        <v>25</v>
      </c>
      <c r="AW63" s="3">
        <f t="shared" si="34"/>
        <v>16</v>
      </c>
      <c r="AX63" s="3">
        <f t="shared" si="34"/>
        <v>29</v>
      </c>
      <c r="AY63" s="3">
        <f t="shared" si="34"/>
        <v>17</v>
      </c>
      <c r="AZ63" s="3">
        <f t="shared" si="34"/>
        <v>24</v>
      </c>
      <c r="BA63" s="3">
        <f t="shared" si="34"/>
        <v>23</v>
      </c>
      <c r="BB63" s="3">
        <f t="shared" si="34"/>
        <v>42</v>
      </c>
      <c r="BC63" s="50">
        <v>46</v>
      </c>
      <c r="BD63" s="3">
        <f t="shared" si="28"/>
        <v>246</v>
      </c>
      <c r="BE63" s="3">
        <f t="shared" si="35"/>
        <v>460</v>
      </c>
      <c r="BF63" s="62">
        <f t="shared" si="36"/>
        <v>0.5347826086956522</v>
      </c>
      <c r="BG63" s="3">
        <f t="shared" si="13"/>
        <v>2</v>
      </c>
    </row>
    <row r="64" spans="2:59" ht="15">
      <c r="B64" s="3">
        <f>'schedule 14-15'!B51</f>
        <v>47</v>
      </c>
      <c r="C64" s="11" t="str">
        <f>'schedule 14-15'!D51</f>
        <v>Jan. 28</v>
      </c>
      <c r="D64" s="3" t="str">
        <f>'schedule 14-15'!G51</f>
        <v>Oklahoma City</v>
      </c>
      <c r="E64" s="23">
        <f>'schedule 14-15'!AI51</f>
        <v>8.5</v>
      </c>
      <c r="F64" s="54">
        <v>8.5</v>
      </c>
      <c r="G64" s="40">
        <v>100</v>
      </c>
      <c r="H64" s="40">
        <v>92</v>
      </c>
      <c r="I64" s="40" t="s">
        <v>19</v>
      </c>
      <c r="J64" s="40">
        <f t="shared" si="32"/>
        <v>8</v>
      </c>
      <c r="K64" s="40">
        <v>1</v>
      </c>
      <c r="L64" s="40"/>
      <c r="M64" s="40">
        <v>1</v>
      </c>
      <c r="N64" s="40"/>
      <c r="P64" s="58" t="s">
        <v>19</v>
      </c>
      <c r="Q64" s="18" t="s">
        <v>215</v>
      </c>
      <c r="R64" s="58" t="s">
        <v>19</v>
      </c>
      <c r="S64" s="18" t="s">
        <v>215</v>
      </c>
      <c r="T64" s="18" t="s">
        <v>215</v>
      </c>
      <c r="U64" s="18" t="s">
        <v>19</v>
      </c>
      <c r="V64" s="58" t="s">
        <v>19</v>
      </c>
      <c r="W64" s="18" t="s">
        <v>215</v>
      </c>
      <c r="X64" s="58" t="s">
        <v>19</v>
      </c>
      <c r="Y64" s="58" t="s">
        <v>19</v>
      </c>
      <c r="Z64" s="18" t="s">
        <v>19</v>
      </c>
      <c r="AA64" s="18" t="s">
        <v>215</v>
      </c>
      <c r="AB64" s="18" t="s">
        <v>19</v>
      </c>
      <c r="AE64" s="3">
        <f t="shared" si="14"/>
        <v>1</v>
      </c>
      <c r="AF64" s="3">
        <f t="shared" si="15"/>
        <v>0</v>
      </c>
      <c r="AG64" s="3">
        <f t="shared" si="16"/>
        <v>1</v>
      </c>
      <c r="AH64" s="3">
        <f t="shared" si="17"/>
        <v>0</v>
      </c>
      <c r="AI64" s="3">
        <f t="shared" si="18"/>
        <v>0</v>
      </c>
      <c r="AJ64" s="3">
        <f t="shared" si="19"/>
        <v>1</v>
      </c>
      <c r="AK64" s="3">
        <f t="shared" si="20"/>
        <v>1</v>
      </c>
      <c r="AL64" s="3">
        <f t="shared" si="21"/>
        <v>0</v>
      </c>
      <c r="AM64" s="3">
        <f t="shared" si="22"/>
        <v>1</v>
      </c>
      <c r="AN64" s="3">
        <f t="shared" si="23"/>
        <v>1</v>
      </c>
      <c r="AO64" s="60">
        <f t="shared" si="24"/>
        <v>1</v>
      </c>
      <c r="AP64" s="60">
        <f t="shared" si="25"/>
        <v>0</v>
      </c>
      <c r="AQ64" s="60">
        <f t="shared" si="26"/>
        <v>1</v>
      </c>
      <c r="AR64" s="50">
        <v>47</v>
      </c>
      <c r="AS64" s="3">
        <f t="shared" si="34"/>
        <v>26</v>
      </c>
      <c r="AT64" s="3">
        <f t="shared" si="34"/>
        <v>14</v>
      </c>
      <c r="AU64" s="3">
        <f t="shared" si="34"/>
        <v>32</v>
      </c>
      <c r="AV64" s="3">
        <f t="shared" si="34"/>
        <v>25</v>
      </c>
      <c r="AW64" s="3">
        <f t="shared" si="34"/>
        <v>16</v>
      </c>
      <c r="AX64" s="3">
        <f t="shared" si="34"/>
        <v>30</v>
      </c>
      <c r="AY64" s="3">
        <f t="shared" si="34"/>
        <v>18</v>
      </c>
      <c r="AZ64" s="3">
        <f t="shared" si="34"/>
        <v>24</v>
      </c>
      <c r="BA64" s="3">
        <f t="shared" si="34"/>
        <v>24</v>
      </c>
      <c r="BB64" s="3">
        <f t="shared" si="34"/>
        <v>43</v>
      </c>
      <c r="BC64" s="50">
        <v>47</v>
      </c>
      <c r="BD64" s="3">
        <f t="shared" si="28"/>
        <v>252</v>
      </c>
      <c r="BE64" s="3">
        <f t="shared" si="35"/>
        <v>470</v>
      </c>
      <c r="BF64" s="62">
        <f t="shared" si="36"/>
        <v>0.5361702127659574</v>
      </c>
      <c r="BG64" s="3">
        <f t="shared" si="13"/>
        <v>0</v>
      </c>
    </row>
    <row r="65" spans="2:59" ht="15">
      <c r="B65" s="3">
        <f>'schedule 14-15'!B52</f>
        <v>48</v>
      </c>
      <c r="C65" s="11" t="str">
        <f>'schedule 14-15'!D52</f>
        <v>Jan. 29</v>
      </c>
      <c r="D65" s="3" t="str">
        <f>'schedule 14-15'!G52</f>
        <v>at Indiana</v>
      </c>
      <c r="E65" s="23">
        <f>'schedule 14-15'!AI52</f>
        <v>11.5</v>
      </c>
      <c r="F65" s="54">
        <v>8</v>
      </c>
      <c r="G65" s="40">
        <v>82</v>
      </c>
      <c r="H65" s="40">
        <v>103</v>
      </c>
      <c r="I65" s="40" t="s">
        <v>117</v>
      </c>
      <c r="J65" s="40">
        <f t="shared" si="32"/>
        <v>-21</v>
      </c>
      <c r="K65" s="40"/>
      <c r="L65" s="40">
        <v>1</v>
      </c>
      <c r="M65" s="40"/>
      <c r="N65" s="40">
        <v>1</v>
      </c>
      <c r="P65" s="58" t="s">
        <v>117</v>
      </c>
      <c r="Q65" s="18" t="s">
        <v>19</v>
      </c>
      <c r="R65" s="58" t="s">
        <v>117</v>
      </c>
      <c r="S65" s="18" t="s">
        <v>117</v>
      </c>
      <c r="T65" s="18" t="s">
        <v>19</v>
      </c>
      <c r="U65" s="18" t="s">
        <v>19</v>
      </c>
      <c r="V65" s="58" t="s">
        <v>117</v>
      </c>
      <c r="W65" s="18" t="s">
        <v>19</v>
      </c>
      <c r="X65" s="58" t="s">
        <v>117</v>
      </c>
      <c r="Y65" s="58" t="s">
        <v>117</v>
      </c>
      <c r="Z65" s="18" t="s">
        <v>117</v>
      </c>
      <c r="AA65" s="18" t="s">
        <v>117</v>
      </c>
      <c r="AB65" s="18" t="s">
        <v>19</v>
      </c>
      <c r="AE65" s="3">
        <f t="shared" si="14"/>
        <v>1</v>
      </c>
      <c r="AF65" s="3">
        <f t="shared" si="15"/>
        <v>0</v>
      </c>
      <c r="AG65" s="3">
        <f t="shared" si="16"/>
        <v>1</v>
      </c>
      <c r="AH65" s="3">
        <f t="shared" si="17"/>
        <v>1</v>
      </c>
      <c r="AI65" s="3">
        <f t="shared" si="18"/>
        <v>0</v>
      </c>
      <c r="AJ65" s="3">
        <f t="shared" si="19"/>
        <v>0</v>
      </c>
      <c r="AK65" s="3">
        <f t="shared" si="20"/>
        <v>1</v>
      </c>
      <c r="AL65" s="3">
        <f t="shared" si="21"/>
        <v>0</v>
      </c>
      <c r="AM65" s="3">
        <f t="shared" si="22"/>
        <v>1</v>
      </c>
      <c r="AN65" s="3">
        <f t="shared" si="23"/>
        <v>1</v>
      </c>
      <c r="AO65" s="60">
        <f t="shared" si="24"/>
        <v>1</v>
      </c>
      <c r="AP65" s="60">
        <f t="shared" si="25"/>
        <v>1</v>
      </c>
      <c r="AQ65" s="60">
        <f t="shared" si="26"/>
        <v>0</v>
      </c>
      <c r="AR65" s="50">
        <v>48</v>
      </c>
      <c r="AS65" s="3">
        <f t="shared" si="34"/>
        <v>26</v>
      </c>
      <c r="AT65" s="3">
        <f t="shared" si="34"/>
        <v>15</v>
      </c>
      <c r="AU65" s="3">
        <f t="shared" si="34"/>
        <v>32</v>
      </c>
      <c r="AV65" s="3">
        <f t="shared" si="34"/>
        <v>25</v>
      </c>
      <c r="AW65" s="3">
        <f t="shared" si="34"/>
        <v>17</v>
      </c>
      <c r="AX65" s="3">
        <f t="shared" si="34"/>
        <v>31</v>
      </c>
      <c r="AY65" s="3">
        <f t="shared" si="34"/>
        <v>18</v>
      </c>
      <c r="AZ65" s="3">
        <f t="shared" si="34"/>
        <v>25</v>
      </c>
      <c r="BA65" s="3">
        <f t="shared" si="34"/>
        <v>24</v>
      </c>
      <c r="BB65" s="3">
        <f t="shared" si="34"/>
        <v>43</v>
      </c>
      <c r="BC65" s="50">
        <v>48</v>
      </c>
      <c r="BD65" s="3">
        <f t="shared" si="28"/>
        <v>256</v>
      </c>
      <c r="BE65" s="3">
        <f t="shared" si="35"/>
        <v>480</v>
      </c>
      <c r="BF65" s="62">
        <f t="shared" si="36"/>
        <v>0.5333333333333333</v>
      </c>
      <c r="BG65" s="3">
        <f t="shared" si="13"/>
        <v>3.5</v>
      </c>
    </row>
    <row r="66" spans="2:59" ht="15">
      <c r="B66" s="3">
        <f>'schedule 14-15'!B53</f>
        <v>49</v>
      </c>
      <c r="C66" s="11" t="str">
        <f>'schedule 14-15'!D53</f>
        <v>Feb. 1</v>
      </c>
      <c r="D66" s="3" t="str">
        <f>'schedule 14-15'!G53</f>
        <v>Los Angeles Lakers</v>
      </c>
      <c r="E66" s="23">
        <f>'schedule 14-15'!AI53</f>
        <v>-2.5</v>
      </c>
      <c r="F66" s="54">
        <v>-3</v>
      </c>
      <c r="G66" s="40">
        <v>92</v>
      </c>
      <c r="H66" s="40">
        <v>80</v>
      </c>
      <c r="I66" s="40" t="s">
        <v>19</v>
      </c>
      <c r="J66" s="40">
        <f t="shared" si="32"/>
        <v>12</v>
      </c>
      <c r="K66" s="40">
        <v>1</v>
      </c>
      <c r="L66" s="40"/>
      <c r="M66" s="40">
        <v>1</v>
      </c>
      <c r="N66" s="40"/>
      <c r="P66" s="58" t="s">
        <v>19</v>
      </c>
      <c r="Q66" s="18" t="s">
        <v>120</v>
      </c>
      <c r="R66" s="58" t="s">
        <v>19</v>
      </c>
      <c r="S66" s="18" t="s">
        <v>120</v>
      </c>
      <c r="T66" s="18" t="s">
        <v>19</v>
      </c>
      <c r="U66" s="18" t="s">
        <v>120</v>
      </c>
      <c r="V66" s="58" t="s">
        <v>19</v>
      </c>
      <c r="W66" s="18" t="s">
        <v>19</v>
      </c>
      <c r="X66" s="58" t="s">
        <v>19</v>
      </c>
      <c r="Y66" s="58" t="s">
        <v>19</v>
      </c>
      <c r="Z66" s="18" t="s">
        <v>19</v>
      </c>
      <c r="AA66" s="18" t="s">
        <v>19</v>
      </c>
      <c r="AB66" s="18" t="s">
        <v>19</v>
      </c>
      <c r="AE66" s="3">
        <f t="shared" si="14"/>
        <v>1</v>
      </c>
      <c r="AF66" s="3">
        <f t="shared" si="15"/>
        <v>0</v>
      </c>
      <c r="AG66" s="3">
        <f t="shared" si="16"/>
        <v>1</v>
      </c>
      <c r="AH66" s="3">
        <f t="shared" si="17"/>
        <v>0</v>
      </c>
      <c r="AI66" s="3">
        <f t="shared" si="18"/>
        <v>1</v>
      </c>
      <c r="AJ66" s="3">
        <f t="shared" si="19"/>
        <v>0</v>
      </c>
      <c r="AK66" s="3">
        <f t="shared" si="20"/>
        <v>1</v>
      </c>
      <c r="AL66" s="3">
        <f t="shared" si="21"/>
        <v>1</v>
      </c>
      <c r="AM66" s="3">
        <f t="shared" si="22"/>
        <v>1</v>
      </c>
      <c r="AN66" s="3">
        <f t="shared" si="23"/>
        <v>1</v>
      </c>
      <c r="AO66" s="60">
        <f t="shared" si="24"/>
        <v>1</v>
      </c>
      <c r="AP66" s="60">
        <f t="shared" si="25"/>
        <v>1</v>
      </c>
      <c r="AQ66" s="60">
        <f t="shared" si="26"/>
        <v>1</v>
      </c>
      <c r="AR66" s="50">
        <v>49</v>
      </c>
      <c r="AS66" s="3">
        <f t="shared" si="34"/>
        <v>27</v>
      </c>
      <c r="AT66" s="3">
        <f t="shared" si="34"/>
        <v>15</v>
      </c>
      <c r="AU66" s="3">
        <f t="shared" si="34"/>
        <v>33</v>
      </c>
      <c r="AV66" s="3">
        <f t="shared" si="34"/>
        <v>25</v>
      </c>
      <c r="AW66" s="3">
        <f t="shared" si="34"/>
        <v>18</v>
      </c>
      <c r="AX66" s="3">
        <f t="shared" si="34"/>
        <v>31</v>
      </c>
      <c r="AY66" s="3">
        <f t="shared" si="34"/>
        <v>19</v>
      </c>
      <c r="AZ66" s="3">
        <f t="shared" si="34"/>
        <v>26</v>
      </c>
      <c r="BA66" s="3">
        <f t="shared" si="34"/>
        <v>25</v>
      </c>
      <c r="BB66" s="3">
        <f t="shared" si="34"/>
        <v>44</v>
      </c>
      <c r="BC66" s="50">
        <v>49</v>
      </c>
      <c r="BD66" s="3">
        <f t="shared" si="28"/>
        <v>263</v>
      </c>
      <c r="BE66" s="3">
        <f t="shared" si="35"/>
        <v>490</v>
      </c>
      <c r="BF66" s="62">
        <f t="shared" si="36"/>
        <v>0.536734693877551</v>
      </c>
      <c r="BG66" s="3">
        <f t="shared" si="13"/>
        <v>0.5</v>
      </c>
    </row>
    <row r="67" spans="2:59" ht="15">
      <c r="B67" s="3">
        <f>'schedule 14-15'!B54</f>
        <v>50</v>
      </c>
      <c r="C67" s="11" t="str">
        <f>'schedule 14-15'!D54</f>
        <v>Feb. 3</v>
      </c>
      <c r="D67" s="3" t="str">
        <f>'schedule 14-15'!G54</f>
        <v>Boston</v>
      </c>
      <c r="E67" s="23">
        <f>'schedule 14-15'!AI54</f>
        <v>5.5</v>
      </c>
      <c r="F67" s="54">
        <v>1</v>
      </c>
      <c r="G67" s="40">
        <v>97</v>
      </c>
      <c r="H67" s="40">
        <v>108</v>
      </c>
      <c r="I67" s="40" t="s">
        <v>126</v>
      </c>
      <c r="J67" s="40">
        <f t="shared" si="32"/>
        <v>-11</v>
      </c>
      <c r="K67" s="40"/>
      <c r="L67" s="40">
        <v>1</v>
      </c>
      <c r="M67" s="40"/>
      <c r="N67" s="40">
        <v>1</v>
      </c>
      <c r="P67" s="58" t="s">
        <v>19</v>
      </c>
      <c r="Q67" s="18" t="s">
        <v>126</v>
      </c>
      <c r="R67" s="18" t="s">
        <v>19</v>
      </c>
      <c r="S67" s="18" t="s">
        <v>126</v>
      </c>
      <c r="T67" s="18" t="s">
        <v>126</v>
      </c>
      <c r="U67" s="18" t="s">
        <v>19</v>
      </c>
      <c r="V67" s="18" t="s">
        <v>19</v>
      </c>
      <c r="W67" s="18" t="s">
        <v>19</v>
      </c>
      <c r="X67" s="58" t="s">
        <v>19</v>
      </c>
      <c r="Y67" s="18" t="s">
        <v>19</v>
      </c>
      <c r="Z67" s="18" t="s">
        <v>19</v>
      </c>
      <c r="AA67" s="18" t="s">
        <v>126</v>
      </c>
      <c r="AB67" s="18" t="s">
        <v>19</v>
      </c>
      <c r="AE67" s="3">
        <f t="shared" si="14"/>
        <v>0</v>
      </c>
      <c r="AF67" s="3">
        <f t="shared" si="15"/>
        <v>1</v>
      </c>
      <c r="AG67" s="3">
        <f t="shared" si="16"/>
        <v>0</v>
      </c>
      <c r="AH67" s="3">
        <f t="shared" si="17"/>
        <v>1</v>
      </c>
      <c r="AI67" s="3">
        <f t="shared" si="18"/>
        <v>1</v>
      </c>
      <c r="AJ67" s="3">
        <f t="shared" si="19"/>
        <v>0</v>
      </c>
      <c r="AK67" s="3">
        <f t="shared" si="20"/>
        <v>0</v>
      </c>
      <c r="AL67" s="3">
        <f t="shared" si="21"/>
        <v>0</v>
      </c>
      <c r="AM67" s="3">
        <f t="shared" si="22"/>
        <v>0</v>
      </c>
      <c r="AN67" s="3">
        <f t="shared" si="23"/>
        <v>0</v>
      </c>
      <c r="AO67" s="60">
        <f t="shared" si="24"/>
        <v>0</v>
      </c>
      <c r="AP67" s="60">
        <f t="shared" si="25"/>
        <v>1</v>
      </c>
      <c r="AQ67" s="60">
        <f t="shared" si="26"/>
        <v>0</v>
      </c>
      <c r="AR67" s="50">
        <v>50</v>
      </c>
      <c r="AS67" s="3">
        <f t="shared" si="34"/>
        <v>28</v>
      </c>
      <c r="AT67" s="3">
        <f t="shared" si="34"/>
        <v>15</v>
      </c>
      <c r="AU67" s="3">
        <f t="shared" si="34"/>
        <v>34</v>
      </c>
      <c r="AV67" s="3">
        <f t="shared" si="34"/>
        <v>25</v>
      </c>
      <c r="AW67" s="3">
        <f t="shared" si="34"/>
        <v>18</v>
      </c>
      <c r="AX67" s="3">
        <f t="shared" si="34"/>
        <v>32</v>
      </c>
      <c r="AY67" s="3">
        <f t="shared" si="34"/>
        <v>20</v>
      </c>
      <c r="AZ67" s="3">
        <f t="shared" si="34"/>
        <v>27</v>
      </c>
      <c r="BA67" s="3">
        <f t="shared" si="34"/>
        <v>26</v>
      </c>
      <c r="BB67" s="3">
        <f t="shared" si="34"/>
        <v>45</v>
      </c>
      <c r="BC67" s="50">
        <v>50</v>
      </c>
      <c r="BD67" s="3">
        <f t="shared" si="28"/>
        <v>270</v>
      </c>
      <c r="BE67" s="3">
        <f t="shared" si="35"/>
        <v>500</v>
      </c>
      <c r="BF67" s="62">
        <f t="shared" si="36"/>
        <v>0.54</v>
      </c>
      <c r="BG67" s="3">
        <f t="shared" si="13"/>
        <v>4.5</v>
      </c>
    </row>
    <row r="68" spans="2:59" ht="15">
      <c r="B68" s="3">
        <f>'schedule 14-15'!B55</f>
        <v>51</v>
      </c>
      <c r="C68" s="11" t="str">
        <f>'schedule 14-15'!D55</f>
        <v>Feb. 6</v>
      </c>
      <c r="D68" s="3" t="str">
        <f>'schedule 14-15'!G55</f>
        <v>at Brooklyn</v>
      </c>
      <c r="E68" s="23">
        <f>'schedule 14-15'!AI55</f>
        <v>8.5</v>
      </c>
      <c r="F68" s="54">
        <v>6</v>
      </c>
      <c r="G68" s="40">
        <v>88</v>
      </c>
      <c r="H68" s="40">
        <v>92</v>
      </c>
      <c r="I68" s="40" t="s">
        <v>19</v>
      </c>
      <c r="J68" s="40">
        <f t="shared" si="32"/>
        <v>-4</v>
      </c>
      <c r="K68" s="40"/>
      <c r="L68" s="40">
        <v>1</v>
      </c>
      <c r="M68" s="40">
        <v>1</v>
      </c>
      <c r="N68" s="40"/>
      <c r="P68" s="58" t="s">
        <v>124</v>
      </c>
      <c r="Q68" s="18" t="s">
        <v>19</v>
      </c>
      <c r="R68" s="18" t="s">
        <v>124</v>
      </c>
      <c r="S68" s="18" t="s">
        <v>19</v>
      </c>
      <c r="T68" s="18" t="s">
        <v>124</v>
      </c>
      <c r="U68" s="18" t="s">
        <v>19</v>
      </c>
      <c r="V68" s="18" t="s">
        <v>19</v>
      </c>
      <c r="W68" s="18" t="s">
        <v>19</v>
      </c>
      <c r="X68" s="58" t="s">
        <v>124</v>
      </c>
      <c r="Y68" s="18" t="s">
        <v>19</v>
      </c>
      <c r="Z68" s="18" t="s">
        <v>124</v>
      </c>
      <c r="AA68" s="18" t="s">
        <v>124</v>
      </c>
      <c r="AB68" s="18" t="s">
        <v>19</v>
      </c>
      <c r="AE68" s="3">
        <f t="shared" si="14"/>
        <v>0</v>
      </c>
      <c r="AF68" s="3">
        <f t="shared" si="15"/>
        <v>1</v>
      </c>
      <c r="AG68" s="3">
        <f t="shared" si="16"/>
        <v>0</v>
      </c>
      <c r="AH68" s="3">
        <f t="shared" si="17"/>
        <v>1</v>
      </c>
      <c r="AI68" s="3">
        <f t="shared" si="18"/>
        <v>0</v>
      </c>
      <c r="AJ68" s="3">
        <f t="shared" si="19"/>
        <v>1</v>
      </c>
      <c r="AK68" s="3">
        <f t="shared" si="20"/>
        <v>1</v>
      </c>
      <c r="AL68" s="3">
        <f t="shared" si="21"/>
        <v>1</v>
      </c>
      <c r="AM68" s="3">
        <f t="shared" si="22"/>
        <v>0</v>
      </c>
      <c r="AN68" s="3">
        <f t="shared" si="23"/>
        <v>1</v>
      </c>
      <c r="AO68" s="60">
        <f t="shared" si="24"/>
        <v>0</v>
      </c>
      <c r="AP68" s="60">
        <f t="shared" si="25"/>
        <v>0</v>
      </c>
      <c r="AQ68" s="60">
        <f t="shared" si="26"/>
        <v>1</v>
      </c>
      <c r="AR68" s="50">
        <v>51</v>
      </c>
      <c r="AS68" s="3">
        <f t="shared" si="34"/>
        <v>28</v>
      </c>
      <c r="AT68" s="3">
        <f t="shared" si="34"/>
        <v>16</v>
      </c>
      <c r="AU68" s="3">
        <f t="shared" si="34"/>
        <v>34</v>
      </c>
      <c r="AV68" s="3">
        <f t="shared" si="34"/>
        <v>26</v>
      </c>
      <c r="AW68" s="3">
        <f t="shared" si="34"/>
        <v>18</v>
      </c>
      <c r="AX68" s="3">
        <f t="shared" si="34"/>
        <v>33</v>
      </c>
      <c r="AY68" s="3">
        <f t="shared" si="34"/>
        <v>21</v>
      </c>
      <c r="AZ68" s="3">
        <f t="shared" si="34"/>
        <v>28</v>
      </c>
      <c r="BA68" s="3">
        <f t="shared" si="34"/>
        <v>26</v>
      </c>
      <c r="BB68" s="3">
        <f t="shared" si="34"/>
        <v>46</v>
      </c>
      <c r="BC68" s="50">
        <v>51</v>
      </c>
      <c r="BD68" s="3">
        <f t="shared" si="28"/>
        <v>276</v>
      </c>
      <c r="BE68" s="3">
        <f t="shared" si="35"/>
        <v>510</v>
      </c>
      <c r="BF68" s="62">
        <f t="shared" si="36"/>
        <v>0.5411764705882353</v>
      </c>
      <c r="BG68" s="3">
        <f t="shared" si="13"/>
        <v>2.5</v>
      </c>
    </row>
    <row r="69" spans="2:59" ht="15">
      <c r="B69" s="3">
        <f>'schedule 14-15'!B56</f>
        <v>52</v>
      </c>
      <c r="C69" s="11" t="str">
        <f>'schedule 14-15'!D56</f>
        <v>Feb. 7</v>
      </c>
      <c r="D69" s="3" t="str">
        <f>'schedule 14-15'!G56</f>
        <v>Golden State</v>
      </c>
      <c r="E69" s="23">
        <f>'schedule 14-15'!AI56</f>
        <v>15.5</v>
      </c>
      <c r="F69" s="54">
        <v>14</v>
      </c>
      <c r="G69" s="40">
        <v>92</v>
      </c>
      <c r="H69" s="40">
        <v>106</v>
      </c>
      <c r="I69" s="40" t="s">
        <v>19</v>
      </c>
      <c r="J69" s="40">
        <f t="shared" si="32"/>
        <v>-14</v>
      </c>
      <c r="K69" s="40"/>
      <c r="L69" s="40">
        <v>1</v>
      </c>
      <c r="M69" s="40">
        <v>1</v>
      </c>
      <c r="N69" s="40"/>
      <c r="P69" s="58" t="s">
        <v>19</v>
      </c>
      <c r="Q69" s="18" t="s">
        <v>141</v>
      </c>
      <c r="R69" s="18" t="s">
        <v>19</v>
      </c>
      <c r="S69" s="18" t="s">
        <v>141</v>
      </c>
      <c r="T69" s="18" t="s">
        <v>141</v>
      </c>
      <c r="U69" s="18" t="s">
        <v>19</v>
      </c>
      <c r="V69" s="18" t="s">
        <v>141</v>
      </c>
      <c r="W69" s="18" t="s">
        <v>141</v>
      </c>
      <c r="X69" s="58" t="s">
        <v>19</v>
      </c>
      <c r="Y69" s="18" t="s">
        <v>19</v>
      </c>
      <c r="Z69" s="18" t="s">
        <v>19</v>
      </c>
      <c r="AA69" s="18" t="s">
        <v>141</v>
      </c>
      <c r="AB69" s="18" t="s">
        <v>19</v>
      </c>
      <c r="AE69" s="3">
        <f t="shared" si="14"/>
        <v>1</v>
      </c>
      <c r="AF69" s="3">
        <f t="shared" si="15"/>
        <v>0</v>
      </c>
      <c r="AG69" s="3">
        <f t="shared" si="16"/>
        <v>1</v>
      </c>
      <c r="AH69" s="3">
        <f t="shared" si="17"/>
        <v>0</v>
      </c>
      <c r="AI69" s="3">
        <f t="shared" si="18"/>
        <v>0</v>
      </c>
      <c r="AJ69" s="3">
        <f t="shared" si="19"/>
        <v>1</v>
      </c>
      <c r="AK69" s="3">
        <f t="shared" si="20"/>
        <v>0</v>
      </c>
      <c r="AL69" s="3">
        <f t="shared" si="21"/>
        <v>0</v>
      </c>
      <c r="AM69" s="3">
        <f t="shared" si="22"/>
        <v>1</v>
      </c>
      <c r="AN69" s="3">
        <f t="shared" si="23"/>
        <v>1</v>
      </c>
      <c r="AO69" s="60">
        <f t="shared" si="24"/>
        <v>1</v>
      </c>
      <c r="AP69" s="60">
        <f t="shared" si="25"/>
        <v>0</v>
      </c>
      <c r="AQ69" s="60">
        <f t="shared" si="26"/>
        <v>1</v>
      </c>
      <c r="AR69" s="50">
        <v>52</v>
      </c>
      <c r="AS69" s="3">
        <f t="shared" si="34"/>
        <v>29</v>
      </c>
      <c r="AT69" s="3">
        <f t="shared" si="34"/>
        <v>16</v>
      </c>
      <c r="AU69" s="3">
        <f t="shared" si="34"/>
        <v>35</v>
      </c>
      <c r="AV69" s="3">
        <f t="shared" si="34"/>
        <v>26</v>
      </c>
      <c r="AW69" s="3">
        <f t="shared" si="34"/>
        <v>18</v>
      </c>
      <c r="AX69" s="3">
        <f t="shared" si="34"/>
        <v>34</v>
      </c>
      <c r="AY69" s="3">
        <f t="shared" si="34"/>
        <v>21</v>
      </c>
      <c r="AZ69" s="3">
        <f t="shared" si="34"/>
        <v>28</v>
      </c>
      <c r="BA69" s="3">
        <f t="shared" si="34"/>
        <v>27</v>
      </c>
      <c r="BB69" s="3">
        <f t="shared" si="34"/>
        <v>47</v>
      </c>
      <c r="BC69" s="50">
        <v>52</v>
      </c>
      <c r="BD69" s="3">
        <f t="shared" si="28"/>
        <v>281</v>
      </c>
      <c r="BE69" s="3">
        <f t="shared" si="35"/>
        <v>520</v>
      </c>
      <c r="BF69" s="62">
        <f t="shared" si="36"/>
        <v>0.5403846153846154</v>
      </c>
      <c r="BG69" s="3">
        <f t="shared" si="13"/>
        <v>1.5</v>
      </c>
    </row>
    <row r="70" spans="2:59" ht="15">
      <c r="B70" s="3">
        <f>'schedule 14-15'!B57</f>
        <v>53</v>
      </c>
      <c r="C70" s="11" t="str">
        <f>'schedule 14-15'!D57</f>
        <v>Feb. 9</v>
      </c>
      <c r="D70" s="3" t="str">
        <f>'schedule 14-15'!G57</f>
        <v>at Miami</v>
      </c>
      <c r="E70" s="23">
        <f>'schedule 14-15'!AI57</f>
        <v>6.5</v>
      </c>
      <c r="F70" s="54">
        <v>5</v>
      </c>
      <c r="G70" s="40">
        <v>95</v>
      </c>
      <c r="H70" s="40">
        <v>109</v>
      </c>
      <c r="I70" s="40" t="s">
        <v>136</v>
      </c>
      <c r="J70" s="40">
        <f t="shared" si="32"/>
        <v>-14</v>
      </c>
      <c r="K70" s="40"/>
      <c r="L70" s="40">
        <v>1</v>
      </c>
      <c r="M70" s="40"/>
      <c r="N70" s="40">
        <v>1</v>
      </c>
      <c r="P70" s="58" t="s">
        <v>136</v>
      </c>
      <c r="Q70" s="18" t="s">
        <v>19</v>
      </c>
      <c r="R70" s="18" t="s">
        <v>19</v>
      </c>
      <c r="S70" s="18" t="s">
        <v>136</v>
      </c>
      <c r="T70" s="18" t="s">
        <v>136</v>
      </c>
      <c r="U70" s="18" t="s">
        <v>136</v>
      </c>
      <c r="V70" s="18" t="s">
        <v>136</v>
      </c>
      <c r="W70" s="18" t="s">
        <v>19</v>
      </c>
      <c r="X70" s="58" t="s">
        <v>136</v>
      </c>
      <c r="Y70" s="18" t="s">
        <v>19</v>
      </c>
      <c r="Z70" s="18" t="s">
        <v>136</v>
      </c>
      <c r="AA70" s="18" t="s">
        <v>136</v>
      </c>
      <c r="AB70" s="18" t="s">
        <v>19</v>
      </c>
      <c r="AE70" s="3">
        <f t="shared" si="14"/>
        <v>1</v>
      </c>
      <c r="AF70" s="3">
        <f t="shared" si="15"/>
        <v>0</v>
      </c>
      <c r="AG70" s="3">
        <f t="shared" si="16"/>
        <v>0</v>
      </c>
      <c r="AH70" s="3">
        <f t="shared" si="17"/>
        <v>1</v>
      </c>
      <c r="AI70" s="3">
        <f t="shared" si="18"/>
        <v>1</v>
      </c>
      <c r="AJ70" s="3">
        <f t="shared" si="19"/>
        <v>1</v>
      </c>
      <c r="AK70" s="3">
        <f t="shared" si="20"/>
        <v>1</v>
      </c>
      <c r="AL70" s="3">
        <f t="shared" si="21"/>
        <v>0</v>
      </c>
      <c r="AM70" s="3">
        <f t="shared" si="22"/>
        <v>1</v>
      </c>
      <c r="AN70" s="3">
        <f t="shared" si="23"/>
        <v>0</v>
      </c>
      <c r="AO70" s="60">
        <f t="shared" si="24"/>
        <v>1</v>
      </c>
      <c r="AP70" s="60">
        <f t="shared" si="25"/>
        <v>1</v>
      </c>
      <c r="AQ70" s="60">
        <f t="shared" si="26"/>
        <v>0</v>
      </c>
      <c r="AR70" s="50">
        <v>53</v>
      </c>
      <c r="AS70" s="3">
        <f t="shared" si="34"/>
        <v>29</v>
      </c>
      <c r="AT70" s="3">
        <f t="shared" si="34"/>
        <v>17</v>
      </c>
      <c r="AU70" s="3">
        <f t="shared" si="34"/>
        <v>36</v>
      </c>
      <c r="AV70" s="3">
        <f t="shared" si="34"/>
        <v>26</v>
      </c>
      <c r="AW70" s="3">
        <f t="shared" si="34"/>
        <v>18</v>
      </c>
      <c r="AX70" s="3">
        <f t="shared" si="34"/>
        <v>34</v>
      </c>
      <c r="AY70" s="3">
        <f t="shared" si="34"/>
        <v>21</v>
      </c>
      <c r="AZ70" s="3">
        <f t="shared" si="34"/>
        <v>29</v>
      </c>
      <c r="BA70" s="3">
        <f t="shared" si="34"/>
        <v>27</v>
      </c>
      <c r="BB70" s="3">
        <f t="shared" si="34"/>
        <v>48</v>
      </c>
      <c r="BC70" s="50">
        <v>53</v>
      </c>
      <c r="BD70" s="3">
        <f t="shared" si="28"/>
        <v>285</v>
      </c>
      <c r="BE70" s="3">
        <f t="shared" si="35"/>
        <v>530</v>
      </c>
      <c r="BF70" s="62">
        <f t="shared" si="36"/>
        <v>0.5377358490566038</v>
      </c>
      <c r="BG70" s="3">
        <f t="shared" si="13"/>
        <v>1.5</v>
      </c>
    </row>
    <row r="71" spans="2:59" ht="15">
      <c r="B71" s="3">
        <f>'schedule 14-15'!B58</f>
        <v>54</v>
      </c>
      <c r="C71" s="11" t="str">
        <f>'schedule 14-15'!D58</f>
        <v>Feb. 11</v>
      </c>
      <c r="D71" s="3" t="str">
        <f>'schedule 14-15'!G58</f>
        <v>at Orlando</v>
      </c>
      <c r="E71" s="23">
        <f>'schedule 14-15'!AI58</f>
        <v>4.5</v>
      </c>
      <c r="F71" s="54">
        <v>4.5</v>
      </c>
      <c r="G71" s="40">
        <v>83</v>
      </c>
      <c r="H71" s="40">
        <v>89</v>
      </c>
      <c r="I71" s="40" t="s">
        <v>125</v>
      </c>
      <c r="J71" s="40">
        <f t="shared" si="32"/>
        <v>-6</v>
      </c>
      <c r="K71" s="40"/>
      <c r="L71" s="40">
        <v>1</v>
      </c>
      <c r="M71" s="40"/>
      <c r="N71" s="40">
        <v>1</v>
      </c>
      <c r="P71" s="58" t="s">
        <v>125</v>
      </c>
      <c r="Q71" s="18" t="s">
        <v>19</v>
      </c>
      <c r="R71" s="18" t="s">
        <v>19</v>
      </c>
      <c r="S71" s="18" t="s">
        <v>125</v>
      </c>
      <c r="T71" s="18" t="s">
        <v>19</v>
      </c>
      <c r="U71" s="18" t="s">
        <v>125</v>
      </c>
      <c r="V71" s="18" t="s">
        <v>19</v>
      </c>
      <c r="W71" s="18" t="s">
        <v>125</v>
      </c>
      <c r="X71" s="58" t="s">
        <v>125</v>
      </c>
      <c r="Y71" s="18" t="s">
        <v>19</v>
      </c>
      <c r="Z71" s="18" t="s">
        <v>125</v>
      </c>
      <c r="AA71" s="18" t="s">
        <v>125</v>
      </c>
      <c r="AB71" s="18" t="s">
        <v>19</v>
      </c>
      <c r="AE71" s="3">
        <f t="shared" si="14"/>
        <v>1</v>
      </c>
      <c r="AF71" s="3">
        <f t="shared" si="15"/>
        <v>0</v>
      </c>
      <c r="AG71" s="3">
        <f t="shared" si="16"/>
        <v>0</v>
      </c>
      <c r="AH71" s="3">
        <f t="shared" si="17"/>
        <v>1</v>
      </c>
      <c r="AI71" s="3">
        <f t="shared" si="18"/>
        <v>0</v>
      </c>
      <c r="AJ71" s="3">
        <f t="shared" si="19"/>
        <v>1</v>
      </c>
      <c r="AK71" s="3">
        <f t="shared" si="20"/>
        <v>0</v>
      </c>
      <c r="AL71" s="3">
        <f t="shared" si="21"/>
        <v>1</v>
      </c>
      <c r="AM71" s="3">
        <f t="shared" si="22"/>
        <v>1</v>
      </c>
      <c r="AN71" s="3">
        <f t="shared" si="23"/>
        <v>0</v>
      </c>
      <c r="AO71" s="60">
        <f t="shared" si="24"/>
        <v>1</v>
      </c>
      <c r="AP71" s="60">
        <f t="shared" si="25"/>
        <v>1</v>
      </c>
      <c r="AQ71" s="60">
        <f t="shared" si="26"/>
        <v>0</v>
      </c>
      <c r="AR71" s="50">
        <v>54</v>
      </c>
      <c r="AS71" s="3">
        <f t="shared" si="34"/>
        <v>29</v>
      </c>
      <c r="AT71" s="3">
        <f t="shared" si="34"/>
        <v>18</v>
      </c>
      <c r="AU71" s="3">
        <f t="shared" si="34"/>
        <v>37</v>
      </c>
      <c r="AV71" s="3">
        <f t="shared" si="34"/>
        <v>26</v>
      </c>
      <c r="AW71" s="3">
        <f t="shared" si="34"/>
        <v>19</v>
      </c>
      <c r="AX71" s="3">
        <f t="shared" si="34"/>
        <v>34</v>
      </c>
      <c r="AY71" s="3">
        <f t="shared" si="34"/>
        <v>22</v>
      </c>
      <c r="AZ71" s="3">
        <f t="shared" si="34"/>
        <v>29</v>
      </c>
      <c r="BA71" s="3">
        <f t="shared" si="34"/>
        <v>27</v>
      </c>
      <c r="BB71" s="3">
        <f t="shared" si="34"/>
        <v>49</v>
      </c>
      <c r="BC71" s="50">
        <v>54</v>
      </c>
      <c r="BD71" s="3">
        <f t="shared" si="28"/>
        <v>290</v>
      </c>
      <c r="BE71" s="3">
        <f t="shared" si="35"/>
        <v>540</v>
      </c>
      <c r="BF71" s="62">
        <f t="shared" si="36"/>
        <v>0.5370370370370371</v>
      </c>
      <c r="BG71" s="3">
        <f t="shared" si="13"/>
        <v>0</v>
      </c>
    </row>
    <row r="72" spans="2:59" ht="15">
      <c r="B72" s="3">
        <f>'schedule 14-15'!B59</f>
        <v>55</v>
      </c>
      <c r="C72" s="11" t="str">
        <f>'schedule 14-15'!D59</f>
        <v>Feb. 20</v>
      </c>
      <c r="D72" s="3" t="str">
        <f>'schedule 14-15'!G59</f>
        <v>Miami</v>
      </c>
      <c r="E72" s="23">
        <f>'schedule 14-15'!AI59</f>
        <v>5.5</v>
      </c>
      <c r="F72" s="54">
        <v>7</v>
      </c>
      <c r="G72" s="40">
        <v>87</v>
      </c>
      <c r="H72" s="40">
        <v>111</v>
      </c>
      <c r="I72" s="40" t="s">
        <v>136</v>
      </c>
      <c r="J72" s="40">
        <f t="shared" si="32"/>
        <v>-24</v>
      </c>
      <c r="K72" s="40"/>
      <c r="L72" s="40">
        <v>1</v>
      </c>
      <c r="M72" s="40"/>
      <c r="N72" s="40">
        <v>1</v>
      </c>
      <c r="P72" s="58" t="s">
        <v>19</v>
      </c>
      <c r="Q72" s="18" t="s">
        <v>136</v>
      </c>
      <c r="R72" s="18" t="s">
        <v>19</v>
      </c>
      <c r="S72" s="18" t="s">
        <v>136</v>
      </c>
      <c r="T72" s="18" t="s">
        <v>136</v>
      </c>
      <c r="U72" s="18" t="s">
        <v>19</v>
      </c>
      <c r="V72" s="18" t="s">
        <v>136</v>
      </c>
      <c r="W72" s="18" t="s">
        <v>136</v>
      </c>
      <c r="X72" s="58" t="s">
        <v>19</v>
      </c>
      <c r="Y72" s="58" t="s">
        <v>19</v>
      </c>
      <c r="Z72" s="18" t="s">
        <v>19</v>
      </c>
      <c r="AA72" s="18" t="s">
        <v>136</v>
      </c>
      <c r="AB72" s="18" t="s">
        <v>19</v>
      </c>
      <c r="AE72" s="3">
        <f t="shared" si="14"/>
        <v>0</v>
      </c>
      <c r="AF72" s="3">
        <f t="shared" si="15"/>
        <v>1</v>
      </c>
      <c r="AG72" s="3">
        <f t="shared" si="16"/>
        <v>0</v>
      </c>
      <c r="AH72" s="3">
        <f t="shared" si="17"/>
        <v>1</v>
      </c>
      <c r="AI72" s="3">
        <f t="shared" si="18"/>
        <v>1</v>
      </c>
      <c r="AJ72" s="3">
        <f t="shared" si="19"/>
        <v>0</v>
      </c>
      <c r="AK72" s="3">
        <f t="shared" si="20"/>
        <v>1</v>
      </c>
      <c r="AL72" s="3">
        <f t="shared" si="21"/>
        <v>1</v>
      </c>
      <c r="AM72" s="3">
        <f t="shared" si="22"/>
        <v>0</v>
      </c>
      <c r="AN72" s="3">
        <f t="shared" si="23"/>
        <v>0</v>
      </c>
      <c r="AO72" s="60">
        <f t="shared" si="24"/>
        <v>0</v>
      </c>
      <c r="AP72" s="60">
        <f t="shared" si="25"/>
        <v>1</v>
      </c>
      <c r="AQ72" s="60">
        <f t="shared" si="26"/>
        <v>0</v>
      </c>
      <c r="AR72" s="50">
        <v>55</v>
      </c>
      <c r="AS72" s="3">
        <f aca="true" t="shared" si="37" ref="AS72:BB76">IF(P72="Knicks",AS71+1,AS71)</f>
        <v>30</v>
      </c>
      <c r="AT72" s="3">
        <f t="shared" si="37"/>
        <v>18</v>
      </c>
      <c r="AU72" s="3">
        <f t="shared" si="37"/>
        <v>38</v>
      </c>
      <c r="AV72" s="3">
        <f t="shared" si="37"/>
        <v>26</v>
      </c>
      <c r="AW72" s="3">
        <f t="shared" si="37"/>
        <v>19</v>
      </c>
      <c r="AX72" s="3">
        <f t="shared" si="37"/>
        <v>35</v>
      </c>
      <c r="AY72" s="3">
        <f t="shared" si="37"/>
        <v>22</v>
      </c>
      <c r="AZ72" s="3">
        <f t="shared" si="37"/>
        <v>29</v>
      </c>
      <c r="BA72" s="3">
        <f t="shared" si="37"/>
        <v>28</v>
      </c>
      <c r="BB72" s="3">
        <f t="shared" si="37"/>
        <v>50</v>
      </c>
      <c r="BC72" s="50">
        <v>55</v>
      </c>
      <c r="BD72" s="3">
        <f t="shared" si="28"/>
        <v>295</v>
      </c>
      <c r="BE72" s="3">
        <f t="shared" si="35"/>
        <v>550</v>
      </c>
      <c r="BF72" s="62">
        <f t="shared" si="36"/>
        <v>0.5363636363636364</v>
      </c>
      <c r="BG72" s="3">
        <f t="shared" si="13"/>
        <v>1.5</v>
      </c>
    </row>
    <row r="73" spans="2:59" ht="15">
      <c r="B73" s="3">
        <f>'schedule 14-15'!B60</f>
        <v>56</v>
      </c>
      <c r="C73" s="11" t="str">
        <f>'schedule 14-15'!D60</f>
        <v>Feb. 22</v>
      </c>
      <c r="D73" s="3" t="str">
        <f>'schedule 14-15'!G60</f>
        <v>Cleveland</v>
      </c>
      <c r="E73" s="23">
        <f>'schedule 14-15'!AI60</f>
        <v>13.5</v>
      </c>
      <c r="F73" s="54">
        <v>12</v>
      </c>
      <c r="G73" s="40">
        <v>83</v>
      </c>
      <c r="H73" s="40">
        <v>101</v>
      </c>
      <c r="I73" s="40" t="s">
        <v>127</v>
      </c>
      <c r="J73" s="40">
        <f t="shared" si="32"/>
        <v>-18</v>
      </c>
      <c r="K73" s="40"/>
      <c r="L73" s="40">
        <v>1</v>
      </c>
      <c r="M73" s="40"/>
      <c r="N73" s="40">
        <v>1</v>
      </c>
      <c r="P73" s="58" t="s">
        <v>19</v>
      </c>
      <c r="Q73" s="18" t="s">
        <v>127</v>
      </c>
      <c r="R73" s="18" t="s">
        <v>19</v>
      </c>
      <c r="S73" s="18" t="s">
        <v>127</v>
      </c>
      <c r="T73" s="18" t="s">
        <v>127</v>
      </c>
      <c r="U73" s="18" t="s">
        <v>19</v>
      </c>
      <c r="V73" s="18" t="s">
        <v>127</v>
      </c>
      <c r="W73" s="18" t="s">
        <v>19</v>
      </c>
      <c r="X73" s="58" t="s">
        <v>19</v>
      </c>
      <c r="Y73" s="58" t="s">
        <v>19</v>
      </c>
      <c r="Z73" s="18" t="s">
        <v>19</v>
      </c>
      <c r="AA73" s="18" t="s">
        <v>127</v>
      </c>
      <c r="AB73" s="18" t="s">
        <v>19</v>
      </c>
      <c r="AE73" s="3">
        <f t="shared" si="14"/>
        <v>0</v>
      </c>
      <c r="AF73" s="3">
        <f t="shared" si="15"/>
        <v>1</v>
      </c>
      <c r="AG73" s="3">
        <f t="shared" si="16"/>
        <v>0</v>
      </c>
      <c r="AH73" s="3">
        <f t="shared" si="17"/>
        <v>1</v>
      </c>
      <c r="AI73" s="3">
        <f t="shared" si="18"/>
        <v>1</v>
      </c>
      <c r="AJ73" s="3">
        <f t="shared" si="19"/>
        <v>0</v>
      </c>
      <c r="AK73" s="3">
        <f t="shared" si="20"/>
        <v>1</v>
      </c>
      <c r="AL73" s="3">
        <f t="shared" si="21"/>
        <v>0</v>
      </c>
      <c r="AM73" s="3">
        <f t="shared" si="22"/>
        <v>0</v>
      </c>
      <c r="AN73" s="3">
        <f t="shared" si="23"/>
        <v>0</v>
      </c>
      <c r="AO73" s="60">
        <f t="shared" si="24"/>
        <v>0</v>
      </c>
      <c r="AP73" s="60">
        <f t="shared" si="25"/>
        <v>1</v>
      </c>
      <c r="AQ73" s="60">
        <f t="shared" si="26"/>
        <v>0</v>
      </c>
      <c r="AR73" s="50">
        <v>56</v>
      </c>
      <c r="AS73" s="3">
        <f t="shared" si="37"/>
        <v>31</v>
      </c>
      <c r="AT73" s="3">
        <f t="shared" si="37"/>
        <v>18</v>
      </c>
      <c r="AU73" s="3">
        <f t="shared" si="37"/>
        <v>39</v>
      </c>
      <c r="AV73" s="3">
        <f t="shared" si="37"/>
        <v>26</v>
      </c>
      <c r="AW73" s="3">
        <f t="shared" si="37"/>
        <v>19</v>
      </c>
      <c r="AX73" s="3">
        <f t="shared" si="37"/>
        <v>36</v>
      </c>
      <c r="AY73" s="3">
        <f t="shared" si="37"/>
        <v>22</v>
      </c>
      <c r="AZ73" s="3">
        <f t="shared" si="37"/>
        <v>30</v>
      </c>
      <c r="BA73" s="3">
        <f t="shared" si="37"/>
        <v>29</v>
      </c>
      <c r="BB73" s="3">
        <f t="shared" si="37"/>
        <v>51</v>
      </c>
      <c r="BC73" s="50">
        <v>56</v>
      </c>
      <c r="BD73" s="3">
        <f t="shared" si="28"/>
        <v>301</v>
      </c>
      <c r="BE73" s="3">
        <f t="shared" si="35"/>
        <v>560</v>
      </c>
      <c r="BF73" s="62">
        <f t="shared" si="36"/>
        <v>0.5375</v>
      </c>
      <c r="BG73" s="3">
        <f t="shared" si="13"/>
        <v>1.5</v>
      </c>
    </row>
    <row r="74" spans="2:59" ht="15">
      <c r="B74" s="3">
        <f>'schedule 14-15'!B61</f>
        <v>57</v>
      </c>
      <c r="C74" s="11" t="str">
        <f>'schedule 14-15'!D61</f>
        <v>Feb. 25</v>
      </c>
      <c r="D74" s="3" t="str">
        <f>'schedule 14-15'!G61</f>
        <v>at Boston</v>
      </c>
      <c r="E74" s="23">
        <f>'schedule 14-15'!AI61</f>
        <v>9.5</v>
      </c>
      <c r="F74" s="54">
        <v>10.5</v>
      </c>
      <c r="G74" s="40">
        <v>94</v>
      </c>
      <c r="H74" s="40">
        <v>115</v>
      </c>
      <c r="I74" s="40" t="s">
        <v>126</v>
      </c>
      <c r="J74" s="40">
        <f t="shared" si="32"/>
        <v>-21</v>
      </c>
      <c r="K74" s="40"/>
      <c r="L74" s="40">
        <v>1</v>
      </c>
      <c r="M74" s="40"/>
      <c r="N74" s="40">
        <v>1</v>
      </c>
      <c r="P74" s="58" t="s">
        <v>126</v>
      </c>
      <c r="Q74" s="18" t="s">
        <v>126</v>
      </c>
      <c r="R74" s="18" t="s">
        <v>126</v>
      </c>
      <c r="S74" s="18" t="s">
        <v>126</v>
      </c>
      <c r="T74" s="18" t="s">
        <v>19</v>
      </c>
      <c r="U74" s="18" t="s">
        <v>19</v>
      </c>
      <c r="V74" s="18" t="s">
        <v>126</v>
      </c>
      <c r="W74" s="18" t="s">
        <v>126</v>
      </c>
      <c r="X74" s="58" t="s">
        <v>126</v>
      </c>
      <c r="Y74" s="18" t="s">
        <v>19</v>
      </c>
      <c r="Z74" s="18" t="s">
        <v>126</v>
      </c>
      <c r="AA74" s="18" t="s">
        <v>126</v>
      </c>
      <c r="AB74" s="18" t="s">
        <v>19</v>
      </c>
      <c r="AE74" s="3">
        <f t="shared" si="14"/>
        <v>1</v>
      </c>
      <c r="AF74" s="3">
        <f t="shared" si="15"/>
        <v>1</v>
      </c>
      <c r="AG74" s="3">
        <f t="shared" si="16"/>
        <v>1</v>
      </c>
      <c r="AH74" s="3">
        <f t="shared" si="17"/>
        <v>1</v>
      </c>
      <c r="AI74" s="3">
        <f t="shared" si="18"/>
        <v>0</v>
      </c>
      <c r="AJ74" s="3">
        <f t="shared" si="19"/>
        <v>0</v>
      </c>
      <c r="AK74" s="3">
        <f t="shared" si="20"/>
        <v>1</v>
      </c>
      <c r="AL74" s="3">
        <f t="shared" si="21"/>
        <v>1</v>
      </c>
      <c r="AM74" s="3">
        <f t="shared" si="22"/>
        <v>1</v>
      </c>
      <c r="AN74" s="3">
        <f t="shared" si="23"/>
        <v>0</v>
      </c>
      <c r="AO74" s="60">
        <f t="shared" si="24"/>
        <v>1</v>
      </c>
      <c r="AP74" s="60">
        <f t="shared" si="25"/>
        <v>1</v>
      </c>
      <c r="AQ74" s="60">
        <f t="shared" si="26"/>
        <v>0</v>
      </c>
      <c r="AR74" s="50">
        <v>57</v>
      </c>
      <c r="AS74" s="3">
        <f t="shared" si="37"/>
        <v>31</v>
      </c>
      <c r="AT74" s="3">
        <f t="shared" si="37"/>
        <v>18</v>
      </c>
      <c r="AU74" s="3">
        <f t="shared" si="37"/>
        <v>39</v>
      </c>
      <c r="AV74" s="3">
        <f t="shared" si="37"/>
        <v>26</v>
      </c>
      <c r="AW74" s="3">
        <f t="shared" si="37"/>
        <v>20</v>
      </c>
      <c r="AX74" s="3">
        <f t="shared" si="37"/>
        <v>37</v>
      </c>
      <c r="AY74" s="3">
        <f t="shared" si="37"/>
        <v>22</v>
      </c>
      <c r="AZ74" s="3">
        <f t="shared" si="37"/>
        <v>30</v>
      </c>
      <c r="BA74" s="3">
        <f t="shared" si="37"/>
        <v>29</v>
      </c>
      <c r="BB74" s="3">
        <f t="shared" si="37"/>
        <v>52</v>
      </c>
      <c r="BC74" s="50">
        <v>57</v>
      </c>
      <c r="BD74" s="3">
        <f t="shared" si="28"/>
        <v>304</v>
      </c>
      <c r="BE74" s="3">
        <f t="shared" si="35"/>
        <v>570</v>
      </c>
      <c r="BF74" s="62">
        <f t="shared" si="36"/>
        <v>0.5333333333333333</v>
      </c>
      <c r="BG74" s="3">
        <f t="shared" si="13"/>
        <v>1</v>
      </c>
    </row>
    <row r="75" spans="2:59" ht="15">
      <c r="B75" s="3">
        <f>'schedule 14-15'!B62</f>
        <v>58</v>
      </c>
      <c r="C75" s="11" t="str">
        <f>'schedule 14-15'!D62</f>
        <v>Feb. 27</v>
      </c>
      <c r="D75" s="3" t="str">
        <f>'schedule 14-15'!G62</f>
        <v>at Detroit</v>
      </c>
      <c r="E75" s="23">
        <f>'schedule 14-15'!AI62</f>
        <v>9.5</v>
      </c>
      <c r="F75" s="54">
        <v>13.5</v>
      </c>
      <c r="G75" s="40">
        <v>121</v>
      </c>
      <c r="H75" s="40">
        <v>115</v>
      </c>
      <c r="I75" s="40" t="s">
        <v>19</v>
      </c>
      <c r="J75" s="40">
        <f t="shared" si="32"/>
        <v>6</v>
      </c>
      <c r="K75" s="40">
        <v>1</v>
      </c>
      <c r="L75" s="40"/>
      <c r="M75" s="40">
        <v>1</v>
      </c>
      <c r="N75" s="40"/>
      <c r="P75" s="58" t="s">
        <v>116</v>
      </c>
      <c r="Q75" s="18" t="s">
        <v>116</v>
      </c>
      <c r="R75" s="18" t="s">
        <v>19</v>
      </c>
      <c r="S75" s="18" t="s">
        <v>116</v>
      </c>
      <c r="T75" s="18" t="s">
        <v>116</v>
      </c>
      <c r="U75" s="18" t="s">
        <v>19</v>
      </c>
      <c r="V75" s="18" t="s">
        <v>116</v>
      </c>
      <c r="W75" s="18" t="s">
        <v>19</v>
      </c>
      <c r="X75" s="58" t="s">
        <v>116</v>
      </c>
      <c r="Y75" s="18" t="s">
        <v>19</v>
      </c>
      <c r="Z75" s="18" t="s">
        <v>116</v>
      </c>
      <c r="AA75" s="18" t="s">
        <v>116</v>
      </c>
      <c r="AB75" s="18" t="s">
        <v>19</v>
      </c>
      <c r="AE75" s="3">
        <f t="shared" si="14"/>
        <v>0</v>
      </c>
      <c r="AF75" s="3">
        <f t="shared" si="15"/>
        <v>0</v>
      </c>
      <c r="AG75" s="3">
        <f t="shared" si="16"/>
        <v>1</v>
      </c>
      <c r="AH75" s="3">
        <f t="shared" si="17"/>
        <v>0</v>
      </c>
      <c r="AI75" s="3">
        <f t="shared" si="18"/>
        <v>0</v>
      </c>
      <c r="AJ75" s="3">
        <f t="shared" si="19"/>
        <v>1</v>
      </c>
      <c r="AK75" s="3">
        <f t="shared" si="20"/>
        <v>0</v>
      </c>
      <c r="AL75" s="3">
        <f t="shared" si="21"/>
        <v>1</v>
      </c>
      <c r="AM75" s="3">
        <f t="shared" si="22"/>
        <v>0</v>
      </c>
      <c r="AN75" s="3">
        <f t="shared" si="23"/>
        <v>1</v>
      </c>
      <c r="AO75" s="60">
        <f t="shared" si="24"/>
        <v>0</v>
      </c>
      <c r="AP75" s="60">
        <f t="shared" si="25"/>
        <v>0</v>
      </c>
      <c r="AQ75" s="60">
        <f t="shared" si="26"/>
        <v>1</v>
      </c>
      <c r="AR75" s="50">
        <v>58</v>
      </c>
      <c r="AS75" s="3">
        <f t="shared" si="37"/>
        <v>31</v>
      </c>
      <c r="AT75" s="3">
        <f t="shared" si="37"/>
        <v>18</v>
      </c>
      <c r="AU75" s="3">
        <f t="shared" si="37"/>
        <v>40</v>
      </c>
      <c r="AV75" s="3">
        <f t="shared" si="37"/>
        <v>26</v>
      </c>
      <c r="AW75" s="3">
        <f t="shared" si="37"/>
        <v>20</v>
      </c>
      <c r="AX75" s="3">
        <f t="shared" si="37"/>
        <v>38</v>
      </c>
      <c r="AY75" s="3">
        <f t="shared" si="37"/>
        <v>22</v>
      </c>
      <c r="AZ75" s="3">
        <f t="shared" si="37"/>
        <v>31</v>
      </c>
      <c r="BA75" s="3">
        <f t="shared" si="37"/>
        <v>29</v>
      </c>
      <c r="BB75" s="3">
        <f t="shared" si="37"/>
        <v>53</v>
      </c>
      <c r="BC75" s="50">
        <v>58</v>
      </c>
      <c r="BD75" s="3">
        <f t="shared" si="28"/>
        <v>308</v>
      </c>
      <c r="BE75" s="3">
        <f t="shared" si="35"/>
        <v>580</v>
      </c>
      <c r="BF75" s="62">
        <f t="shared" si="36"/>
        <v>0.5310344827586206</v>
      </c>
      <c r="BG75" s="3">
        <f t="shared" si="13"/>
        <v>4</v>
      </c>
    </row>
    <row r="76" spans="2:59" ht="15">
      <c r="B76" s="3">
        <f>'schedule 14-15'!B63</f>
        <v>59</v>
      </c>
      <c r="C76" s="11" t="str">
        <f>'schedule 14-15'!D63</f>
        <v>Feb. 28</v>
      </c>
      <c r="D76" s="3" t="str">
        <f>'schedule 14-15'!G63</f>
        <v>Toronto</v>
      </c>
      <c r="E76" s="23">
        <f>'schedule 14-15'!AI63</f>
        <v>13.5</v>
      </c>
      <c r="F76" s="54">
        <v>10.5</v>
      </c>
      <c r="G76" s="40">
        <v>103</v>
      </c>
      <c r="H76" s="40">
        <v>98</v>
      </c>
      <c r="I76" s="40" t="s">
        <v>19</v>
      </c>
      <c r="J76" s="40">
        <f t="shared" si="32"/>
        <v>5</v>
      </c>
      <c r="K76" s="40">
        <v>1</v>
      </c>
      <c r="L76" s="40"/>
      <c r="M76" s="40">
        <v>1</v>
      </c>
      <c r="N76" s="40"/>
      <c r="P76" s="58" t="s">
        <v>19</v>
      </c>
      <c r="Q76" s="18" t="s">
        <v>131</v>
      </c>
      <c r="R76" s="18" t="s">
        <v>131</v>
      </c>
      <c r="S76" s="18" t="s">
        <v>131</v>
      </c>
      <c r="T76" s="18" t="s">
        <v>131</v>
      </c>
      <c r="U76" s="18" t="s">
        <v>19</v>
      </c>
      <c r="V76" s="18" t="s">
        <v>19</v>
      </c>
      <c r="W76" s="18" t="s">
        <v>131</v>
      </c>
      <c r="X76" s="58" t="s">
        <v>19</v>
      </c>
      <c r="Y76" s="18" t="s">
        <v>19</v>
      </c>
      <c r="Z76" s="18" t="s">
        <v>19</v>
      </c>
      <c r="AA76" s="18" t="s">
        <v>131</v>
      </c>
      <c r="AB76" s="18" t="s">
        <v>19</v>
      </c>
      <c r="AE76" s="3">
        <f t="shared" si="14"/>
        <v>1</v>
      </c>
      <c r="AF76" s="3">
        <f t="shared" si="15"/>
        <v>0</v>
      </c>
      <c r="AG76" s="3">
        <f t="shared" si="16"/>
        <v>0</v>
      </c>
      <c r="AH76" s="3">
        <f t="shared" si="17"/>
        <v>0</v>
      </c>
      <c r="AI76" s="3">
        <f t="shared" si="18"/>
        <v>0</v>
      </c>
      <c r="AJ76" s="3">
        <f t="shared" si="19"/>
        <v>1</v>
      </c>
      <c r="AK76" s="3">
        <f t="shared" si="20"/>
        <v>1</v>
      </c>
      <c r="AL76" s="3">
        <f t="shared" si="21"/>
        <v>0</v>
      </c>
      <c r="AM76" s="3">
        <f t="shared" si="22"/>
        <v>1</v>
      </c>
      <c r="AN76" s="3">
        <f t="shared" si="23"/>
        <v>1</v>
      </c>
      <c r="AO76" s="60">
        <f t="shared" si="24"/>
        <v>1</v>
      </c>
      <c r="AP76" s="60">
        <f t="shared" si="25"/>
        <v>0</v>
      </c>
      <c r="AQ76" s="60">
        <f t="shared" si="26"/>
        <v>1</v>
      </c>
      <c r="AR76" s="50">
        <v>59</v>
      </c>
      <c r="AS76" s="3">
        <f t="shared" si="37"/>
        <v>32</v>
      </c>
      <c r="AT76" s="3">
        <f t="shared" si="37"/>
        <v>18</v>
      </c>
      <c r="AU76" s="3">
        <f t="shared" si="37"/>
        <v>40</v>
      </c>
      <c r="AV76" s="3">
        <f t="shared" si="37"/>
        <v>26</v>
      </c>
      <c r="AW76" s="3">
        <f t="shared" si="37"/>
        <v>20</v>
      </c>
      <c r="AX76" s="3">
        <f t="shared" si="37"/>
        <v>39</v>
      </c>
      <c r="AY76" s="3">
        <f t="shared" si="37"/>
        <v>23</v>
      </c>
      <c r="AZ76" s="3">
        <f t="shared" si="37"/>
        <v>31</v>
      </c>
      <c r="BA76" s="3">
        <f t="shared" si="37"/>
        <v>30</v>
      </c>
      <c r="BB76" s="3">
        <f t="shared" si="37"/>
        <v>54</v>
      </c>
      <c r="BC76" s="50">
        <v>59</v>
      </c>
      <c r="BD76" s="3">
        <f t="shared" si="28"/>
        <v>313</v>
      </c>
      <c r="BE76" s="3">
        <f t="shared" si="35"/>
        <v>590</v>
      </c>
      <c r="BF76" s="62">
        <f t="shared" si="36"/>
        <v>0.5305084745762711</v>
      </c>
      <c r="BG76" s="3">
        <f t="shared" si="13"/>
        <v>3</v>
      </c>
    </row>
    <row r="77" spans="3:59" ht="15">
      <c r="C77" s="11"/>
      <c r="D77" s="3" t="s">
        <v>140</v>
      </c>
      <c r="E77" s="23">
        <f>'schedule 14-15'!AI64</f>
        <v>1.5</v>
      </c>
      <c r="F77" s="54">
        <v>4</v>
      </c>
      <c r="G77" s="40">
        <v>86</v>
      </c>
      <c r="H77" s="40">
        <v>124</v>
      </c>
      <c r="I77" s="40" t="s">
        <v>140</v>
      </c>
      <c r="J77" s="40">
        <f t="shared" si="32"/>
        <v>-38</v>
      </c>
      <c r="K77" s="40"/>
      <c r="L77" s="40">
        <v>1</v>
      </c>
      <c r="M77" s="40"/>
      <c r="N77" s="40">
        <v>1</v>
      </c>
      <c r="P77" s="58" t="s">
        <v>19</v>
      </c>
      <c r="Q77" s="18" t="s">
        <v>140</v>
      </c>
      <c r="R77" s="18" t="s">
        <v>19</v>
      </c>
      <c r="S77" s="18" t="s">
        <v>140</v>
      </c>
      <c r="T77" s="18" t="s">
        <v>140</v>
      </c>
      <c r="U77" s="18" t="s">
        <v>140</v>
      </c>
      <c r="V77" s="58" t="s">
        <v>19</v>
      </c>
      <c r="W77" s="18" t="s">
        <v>19</v>
      </c>
      <c r="X77" s="58" t="s">
        <v>19</v>
      </c>
      <c r="Y77" s="58" t="s">
        <v>19</v>
      </c>
      <c r="Z77" s="18" t="s">
        <v>19</v>
      </c>
      <c r="AA77" s="18" t="s">
        <v>140</v>
      </c>
      <c r="AB77" s="18" t="s">
        <v>19</v>
      </c>
      <c r="AE77" s="3">
        <f aca="true" t="shared" si="38" ref="AE77:AN77">IF(P77=$I77,1,0)</f>
        <v>0</v>
      </c>
      <c r="AF77" s="3">
        <f t="shared" si="38"/>
        <v>1</v>
      </c>
      <c r="AG77" s="3">
        <f t="shared" si="38"/>
        <v>0</v>
      </c>
      <c r="AH77" s="3">
        <f t="shared" si="38"/>
        <v>1</v>
      </c>
      <c r="AI77" s="3">
        <f t="shared" si="38"/>
        <v>1</v>
      </c>
      <c r="AJ77" s="3">
        <f t="shared" si="38"/>
        <v>1</v>
      </c>
      <c r="AK77" s="3">
        <f t="shared" si="38"/>
        <v>0</v>
      </c>
      <c r="AL77" s="3">
        <f t="shared" si="38"/>
        <v>0</v>
      </c>
      <c r="AM77" s="3">
        <f t="shared" si="38"/>
        <v>0</v>
      </c>
      <c r="AN77" s="3">
        <f t="shared" si="38"/>
        <v>0</v>
      </c>
      <c r="AO77" s="60">
        <f t="shared" si="24"/>
        <v>0</v>
      </c>
      <c r="AP77" s="60">
        <f t="shared" si="25"/>
        <v>1</v>
      </c>
      <c r="AQ77" s="60">
        <f t="shared" si="26"/>
        <v>0</v>
      </c>
      <c r="AR77" s="50"/>
      <c r="AS77" s="3">
        <f aca="true" t="shared" si="39" ref="AS77:BB78">IF(P77="Knicks",AS76+1,AS76)</f>
        <v>33</v>
      </c>
      <c r="AT77" s="3">
        <f t="shared" si="39"/>
        <v>18</v>
      </c>
      <c r="AU77" s="3">
        <f t="shared" si="39"/>
        <v>41</v>
      </c>
      <c r="AV77" s="3">
        <f t="shared" si="39"/>
        <v>26</v>
      </c>
      <c r="AW77" s="3">
        <f t="shared" si="39"/>
        <v>20</v>
      </c>
      <c r="AX77" s="3">
        <f t="shared" si="39"/>
        <v>39</v>
      </c>
      <c r="AY77" s="3">
        <f t="shared" si="39"/>
        <v>24</v>
      </c>
      <c r="AZ77" s="3">
        <f t="shared" si="39"/>
        <v>32</v>
      </c>
      <c r="BA77" s="3">
        <f t="shared" si="39"/>
        <v>31</v>
      </c>
      <c r="BB77" s="3">
        <f t="shared" si="39"/>
        <v>55</v>
      </c>
      <c r="BC77" s="50"/>
      <c r="BD77" s="3">
        <f aca="true" t="shared" si="40" ref="BD77:BD100">SUM(AS77:BB77)</f>
        <v>319</v>
      </c>
      <c r="BE77" s="3">
        <f aca="true" t="shared" si="41" ref="BE77:BE100">BE76+COUNT(AS77:BB77)</f>
        <v>600</v>
      </c>
      <c r="BF77" s="62">
        <f t="shared" si="36"/>
        <v>0.5316666666666666</v>
      </c>
      <c r="BG77" s="3">
        <f t="shared" si="13"/>
        <v>2.5</v>
      </c>
    </row>
    <row r="78" spans="2:59" ht="15">
      <c r="B78" s="3">
        <f>'schedule 14-15'!B65</f>
        <v>60</v>
      </c>
      <c r="C78" s="11" t="str">
        <f>'schedule 14-15'!D65</f>
        <v>Mar. 4</v>
      </c>
      <c r="D78" s="3" t="str">
        <f>'schedule 14-15'!G65</f>
        <v>at Indiana</v>
      </c>
      <c r="E78" s="23">
        <f>'schedule 14-15'!AI65</f>
        <v>11.5</v>
      </c>
      <c r="F78" s="54">
        <v>13.5</v>
      </c>
      <c r="G78" s="40">
        <v>82</v>
      </c>
      <c r="H78" s="40">
        <v>105</v>
      </c>
      <c r="I78" s="40" t="s">
        <v>117</v>
      </c>
      <c r="J78" s="40">
        <f t="shared" si="32"/>
        <v>-23</v>
      </c>
      <c r="K78" s="40"/>
      <c r="L78" s="40">
        <v>1</v>
      </c>
      <c r="M78" s="40"/>
      <c r="N78" s="40">
        <v>1</v>
      </c>
      <c r="P78" s="58" t="s">
        <v>117</v>
      </c>
      <c r="Q78" s="18" t="s">
        <v>117</v>
      </c>
      <c r="R78" s="18" t="s">
        <v>19</v>
      </c>
      <c r="S78" s="18" t="s">
        <v>117</v>
      </c>
      <c r="T78" s="18" t="s">
        <v>117</v>
      </c>
      <c r="U78" s="18" t="s">
        <v>117</v>
      </c>
      <c r="V78" s="58" t="s">
        <v>117</v>
      </c>
      <c r="W78" s="18" t="s">
        <v>19</v>
      </c>
      <c r="X78" s="58" t="s">
        <v>117</v>
      </c>
      <c r="Y78" s="58" t="s">
        <v>19</v>
      </c>
      <c r="Z78" s="18" t="s">
        <v>117</v>
      </c>
      <c r="AA78" s="18" t="s">
        <v>117</v>
      </c>
      <c r="AB78" s="18" t="s">
        <v>19</v>
      </c>
      <c r="AE78" s="3">
        <f t="shared" si="14"/>
        <v>1</v>
      </c>
      <c r="AF78" s="3">
        <f t="shared" si="15"/>
        <v>1</v>
      </c>
      <c r="AG78" s="3">
        <f t="shared" si="16"/>
        <v>0</v>
      </c>
      <c r="AH78" s="3">
        <f t="shared" si="17"/>
        <v>1</v>
      </c>
      <c r="AI78" s="3">
        <f t="shared" si="18"/>
        <v>1</v>
      </c>
      <c r="AJ78" s="3">
        <f t="shared" si="19"/>
        <v>1</v>
      </c>
      <c r="AK78" s="3">
        <f t="shared" si="20"/>
        <v>1</v>
      </c>
      <c r="AL78" s="3">
        <f t="shared" si="21"/>
        <v>0</v>
      </c>
      <c r="AM78" s="3">
        <f t="shared" si="22"/>
        <v>1</v>
      </c>
      <c r="AN78" s="3">
        <f t="shared" si="23"/>
        <v>0</v>
      </c>
      <c r="AO78" s="60">
        <f t="shared" si="24"/>
        <v>1</v>
      </c>
      <c r="AP78" s="60">
        <f t="shared" si="25"/>
        <v>1</v>
      </c>
      <c r="AQ78" s="60">
        <f t="shared" si="26"/>
        <v>0</v>
      </c>
      <c r="AR78" s="50">
        <v>60</v>
      </c>
      <c r="AS78" s="3">
        <f t="shared" si="39"/>
        <v>33</v>
      </c>
      <c r="AT78" s="3">
        <f t="shared" si="39"/>
        <v>18</v>
      </c>
      <c r="AU78" s="3">
        <f t="shared" si="39"/>
        <v>42</v>
      </c>
      <c r="AV78" s="3">
        <f t="shared" si="39"/>
        <v>26</v>
      </c>
      <c r="AW78" s="3">
        <f t="shared" si="39"/>
        <v>20</v>
      </c>
      <c r="AX78" s="3">
        <f t="shared" si="39"/>
        <v>39</v>
      </c>
      <c r="AY78" s="3">
        <f t="shared" si="39"/>
        <v>24</v>
      </c>
      <c r="AZ78" s="3">
        <f t="shared" si="39"/>
        <v>33</v>
      </c>
      <c r="BA78" s="3">
        <f t="shared" si="39"/>
        <v>31</v>
      </c>
      <c r="BB78" s="3">
        <f t="shared" si="39"/>
        <v>56</v>
      </c>
      <c r="BC78" s="50">
        <v>60</v>
      </c>
      <c r="BD78" s="3">
        <f t="shared" si="40"/>
        <v>322</v>
      </c>
      <c r="BE78" s="3">
        <f t="shared" si="41"/>
        <v>610</v>
      </c>
      <c r="BF78" s="62">
        <f t="shared" si="36"/>
        <v>0.5278688524590164</v>
      </c>
      <c r="BG78" s="3">
        <f t="shared" si="13"/>
        <v>2</v>
      </c>
    </row>
    <row r="79" spans="2:59" s="29" customFormat="1" ht="15">
      <c r="B79" s="29">
        <f>'schedule 14-15'!B66</f>
        <v>61</v>
      </c>
      <c r="C79" s="45" t="str">
        <f>'schedule 14-15'!D66</f>
        <v>Mark 7</v>
      </c>
      <c r="D79" s="29" t="str">
        <f>'schedule 14-15'!G66</f>
        <v>Indiana</v>
      </c>
      <c r="E79" s="30">
        <f>'schedule 14-15'!AI66</f>
        <v>8.5</v>
      </c>
      <c r="F79" s="55">
        <v>9</v>
      </c>
      <c r="G79" s="44">
        <v>86</v>
      </c>
      <c r="H79" s="44">
        <v>92</v>
      </c>
      <c r="I79" s="44" t="s">
        <v>19</v>
      </c>
      <c r="J79" s="44">
        <f t="shared" si="32"/>
        <v>-6</v>
      </c>
      <c r="K79" s="44"/>
      <c r="L79" s="44">
        <v>1</v>
      </c>
      <c r="M79" s="44">
        <v>1</v>
      </c>
      <c r="N79" s="44"/>
      <c r="P79" s="66" t="s">
        <v>19</v>
      </c>
      <c r="Q79" s="34" t="s">
        <v>117</v>
      </c>
      <c r="R79" s="34" t="s">
        <v>117</v>
      </c>
      <c r="S79" s="34" t="s">
        <v>117</v>
      </c>
      <c r="T79" s="34" t="s">
        <v>19</v>
      </c>
      <c r="U79" s="34" t="s">
        <v>117</v>
      </c>
      <c r="V79" s="66" t="s">
        <v>19</v>
      </c>
      <c r="W79" s="34" t="s">
        <v>19</v>
      </c>
      <c r="X79" s="66" t="s">
        <v>19</v>
      </c>
      <c r="Y79" s="66" t="s">
        <v>19</v>
      </c>
      <c r="Z79" s="34" t="s">
        <v>19</v>
      </c>
      <c r="AA79" s="34" t="s">
        <v>117</v>
      </c>
      <c r="AB79" s="34" t="s">
        <v>19</v>
      </c>
      <c r="AE79" s="29">
        <f t="shared" si="14"/>
        <v>1</v>
      </c>
      <c r="AF79" s="29">
        <f t="shared" si="15"/>
        <v>0</v>
      </c>
      <c r="AG79" s="29">
        <f t="shared" si="16"/>
        <v>0</v>
      </c>
      <c r="AH79" s="29">
        <f t="shared" si="17"/>
        <v>0</v>
      </c>
      <c r="AI79" s="29">
        <f t="shared" si="18"/>
        <v>1</v>
      </c>
      <c r="AJ79" s="29">
        <f t="shared" si="19"/>
        <v>0</v>
      </c>
      <c r="AK79" s="29">
        <f t="shared" si="20"/>
        <v>1</v>
      </c>
      <c r="AL79" s="29">
        <f t="shared" si="21"/>
        <v>1</v>
      </c>
      <c r="AM79" s="29">
        <f t="shared" si="22"/>
        <v>1</v>
      </c>
      <c r="AN79" s="29">
        <f t="shared" si="23"/>
        <v>1</v>
      </c>
      <c r="AO79" s="61">
        <f t="shared" si="24"/>
        <v>1</v>
      </c>
      <c r="AP79" s="61">
        <f t="shared" si="25"/>
        <v>0</v>
      </c>
      <c r="AQ79" s="61">
        <f t="shared" si="26"/>
        <v>1</v>
      </c>
      <c r="AR79" s="51">
        <v>61</v>
      </c>
      <c r="AS79" s="3">
        <f aca="true" t="shared" si="42" ref="AS79:AS100">IF(P79="Knicks",AS78+1,AS78)</f>
        <v>34</v>
      </c>
      <c r="AT79" s="3">
        <f aca="true" t="shared" si="43" ref="AT79:AT100">IF(Q79="Knicks",AT78+1,AT78)</f>
        <v>18</v>
      </c>
      <c r="AU79" s="3">
        <f aca="true" t="shared" si="44" ref="AU79:AU100">IF(R79="Knicks",AU78+1,AU78)</f>
        <v>42</v>
      </c>
      <c r="AV79" s="3">
        <f aca="true" t="shared" si="45" ref="AV79:AV100">IF(S79="Knicks",AV78+1,AV78)</f>
        <v>26</v>
      </c>
      <c r="AW79" s="3">
        <f aca="true" t="shared" si="46" ref="AW79:AW100">IF(T79="Knicks",AW78+1,AW78)</f>
        <v>21</v>
      </c>
      <c r="AX79" s="3">
        <f aca="true" t="shared" si="47" ref="AX79:AX100">IF(U79="Knicks",AX78+1,AX78)</f>
        <v>39</v>
      </c>
      <c r="AY79" s="3">
        <f aca="true" t="shared" si="48" ref="AY79:AY100">IF(V79="Knicks",AY78+1,AY78)</f>
        <v>25</v>
      </c>
      <c r="AZ79" s="3">
        <f aca="true" t="shared" si="49" ref="AZ79:AZ100">IF(W79="Knicks",AZ78+1,AZ78)</f>
        <v>34</v>
      </c>
      <c r="BA79" s="3">
        <f aca="true" t="shared" si="50" ref="BA79:BA100">IF(X79="Knicks",BA78+1,BA78)</f>
        <v>32</v>
      </c>
      <c r="BB79" s="3">
        <f aca="true" t="shared" si="51" ref="BB79:BB100">IF(Y79="Knicks",BB78+1,BB78)</f>
        <v>57</v>
      </c>
      <c r="BC79" s="51">
        <v>61</v>
      </c>
      <c r="BD79" s="3">
        <f t="shared" si="40"/>
        <v>328</v>
      </c>
      <c r="BE79" s="3">
        <f t="shared" si="41"/>
        <v>620</v>
      </c>
      <c r="BF79" s="62">
        <f t="shared" si="36"/>
        <v>0.5290322580645161</v>
      </c>
      <c r="BG79" s="29">
        <f t="shared" si="13"/>
        <v>0.5</v>
      </c>
    </row>
    <row r="80" spans="2:59" ht="15">
      <c r="B80" s="3">
        <f>'schedule 14-15'!B67</f>
        <v>62</v>
      </c>
      <c r="C80" s="11" t="str">
        <f>'schedule 14-15'!D67</f>
        <v>Mar. 9</v>
      </c>
      <c r="D80" s="3" t="str">
        <f>'schedule 14-15'!G67</f>
        <v>at Denver</v>
      </c>
      <c r="E80" s="23">
        <f>'schedule 14-15'!AI67</f>
        <v>1.5</v>
      </c>
      <c r="F80" s="54">
        <v>9</v>
      </c>
      <c r="G80" s="40">
        <v>78</v>
      </c>
      <c r="H80" s="40">
        <v>106</v>
      </c>
      <c r="I80" s="40" t="s">
        <v>121</v>
      </c>
      <c r="J80" s="40">
        <f t="shared" si="32"/>
        <v>-28</v>
      </c>
      <c r="K80" s="40"/>
      <c r="L80" s="40">
        <v>1</v>
      </c>
      <c r="M80" s="40"/>
      <c r="N80" s="40">
        <v>1</v>
      </c>
      <c r="P80" s="58" t="s">
        <v>121</v>
      </c>
      <c r="Q80" s="18" t="s">
        <v>121</v>
      </c>
      <c r="R80" s="18" t="s">
        <v>19</v>
      </c>
      <c r="S80" s="18" t="s">
        <v>19</v>
      </c>
      <c r="T80" s="18" t="s">
        <v>121</v>
      </c>
      <c r="U80" s="18" t="s">
        <v>121</v>
      </c>
      <c r="V80" s="58" t="s">
        <v>121</v>
      </c>
      <c r="W80" s="18" t="s">
        <v>19</v>
      </c>
      <c r="X80" s="58" t="s">
        <v>121</v>
      </c>
      <c r="Y80" s="58" t="s">
        <v>19</v>
      </c>
      <c r="Z80" s="18" t="s">
        <v>121</v>
      </c>
      <c r="AA80" s="18" t="s">
        <v>121</v>
      </c>
      <c r="AB80" s="18" t="s">
        <v>19</v>
      </c>
      <c r="AE80" s="3">
        <f t="shared" si="14"/>
        <v>1</v>
      </c>
      <c r="AF80" s="3">
        <f t="shared" si="15"/>
        <v>1</v>
      </c>
      <c r="AG80" s="3">
        <f t="shared" si="16"/>
        <v>0</v>
      </c>
      <c r="AH80" s="3">
        <f t="shared" si="17"/>
        <v>0</v>
      </c>
      <c r="AI80" s="3">
        <f t="shared" si="18"/>
        <v>1</v>
      </c>
      <c r="AJ80" s="3">
        <f t="shared" si="19"/>
        <v>1</v>
      </c>
      <c r="AK80" s="3">
        <f t="shared" si="20"/>
        <v>1</v>
      </c>
      <c r="AL80" s="3">
        <f t="shared" si="21"/>
        <v>0</v>
      </c>
      <c r="AM80" s="3">
        <f t="shared" si="22"/>
        <v>1</v>
      </c>
      <c r="AN80" s="3">
        <f t="shared" si="23"/>
        <v>0</v>
      </c>
      <c r="AO80" s="60">
        <f t="shared" si="24"/>
        <v>1</v>
      </c>
      <c r="AP80" s="60">
        <f t="shared" si="25"/>
        <v>1</v>
      </c>
      <c r="AQ80" s="60">
        <f t="shared" si="26"/>
        <v>0</v>
      </c>
      <c r="AR80" s="50">
        <v>62</v>
      </c>
      <c r="AS80" s="3">
        <f t="shared" si="42"/>
        <v>34</v>
      </c>
      <c r="AT80" s="3">
        <f t="shared" si="43"/>
        <v>18</v>
      </c>
      <c r="AU80" s="3">
        <f t="shared" si="44"/>
        <v>43</v>
      </c>
      <c r="AV80" s="3">
        <f t="shared" si="45"/>
        <v>27</v>
      </c>
      <c r="AW80" s="3">
        <f t="shared" si="46"/>
        <v>21</v>
      </c>
      <c r="AX80" s="3">
        <f t="shared" si="47"/>
        <v>39</v>
      </c>
      <c r="AY80" s="3">
        <f t="shared" si="48"/>
        <v>25</v>
      </c>
      <c r="AZ80" s="3">
        <f t="shared" si="49"/>
        <v>35</v>
      </c>
      <c r="BA80" s="3">
        <f t="shared" si="50"/>
        <v>32</v>
      </c>
      <c r="BB80" s="3">
        <f t="shared" si="51"/>
        <v>58</v>
      </c>
      <c r="BC80" s="50">
        <v>62</v>
      </c>
      <c r="BD80" s="3">
        <f t="shared" si="40"/>
        <v>332</v>
      </c>
      <c r="BE80" s="3">
        <f t="shared" si="41"/>
        <v>630</v>
      </c>
      <c r="BF80" s="62">
        <f t="shared" si="36"/>
        <v>0.526984126984127</v>
      </c>
      <c r="BG80" s="3">
        <f t="shared" si="13"/>
        <v>7.5</v>
      </c>
    </row>
    <row r="81" spans="2:58" ht="15">
      <c r="B81" s="3">
        <f>'schedule 14-15'!B68</f>
        <v>63</v>
      </c>
      <c r="C81" s="11" t="str">
        <f>'schedule 14-15'!D68</f>
        <v>Mar. 10</v>
      </c>
      <c r="D81" s="3" t="str">
        <f>'schedule 14-15'!G68</f>
        <v>at Utah</v>
      </c>
      <c r="E81" s="23">
        <f>'schedule 14-15'!AI68</f>
        <v>4.5</v>
      </c>
      <c r="F81" s="54">
        <v>14.5</v>
      </c>
      <c r="G81" s="40">
        <v>82</v>
      </c>
      <c r="H81" s="40">
        <v>87</v>
      </c>
      <c r="I81" s="40" t="s">
        <v>142</v>
      </c>
      <c r="J81" s="40">
        <f t="shared" si="32"/>
        <v>-5</v>
      </c>
      <c r="K81" s="40"/>
      <c r="L81" s="40">
        <v>1</v>
      </c>
      <c r="M81" s="40"/>
      <c r="N81" s="40">
        <v>1</v>
      </c>
      <c r="P81" s="58" t="s">
        <v>142</v>
      </c>
      <c r="Q81" s="18" t="s">
        <v>142</v>
      </c>
      <c r="R81" s="18" t="s">
        <v>19</v>
      </c>
      <c r="S81" s="18" t="s">
        <v>142</v>
      </c>
      <c r="T81" s="18" t="s">
        <v>142</v>
      </c>
      <c r="U81" s="18" t="s">
        <v>142</v>
      </c>
      <c r="V81" s="58" t="s">
        <v>142</v>
      </c>
      <c r="W81" s="18" t="s">
        <v>142</v>
      </c>
      <c r="X81" s="58" t="s">
        <v>142</v>
      </c>
      <c r="Y81" s="58" t="s">
        <v>19</v>
      </c>
      <c r="Z81" s="18" t="s">
        <v>142</v>
      </c>
      <c r="AA81" s="18" t="s">
        <v>142</v>
      </c>
      <c r="AB81" s="18" t="s">
        <v>19</v>
      </c>
      <c r="AE81" s="3">
        <f t="shared" si="14"/>
        <v>1</v>
      </c>
      <c r="AF81" s="3">
        <f t="shared" si="15"/>
        <v>1</v>
      </c>
      <c r="AG81" s="3">
        <f t="shared" si="16"/>
        <v>0</v>
      </c>
      <c r="AH81" s="3">
        <f t="shared" si="17"/>
        <v>1</v>
      </c>
      <c r="AI81" s="3">
        <f t="shared" si="18"/>
        <v>1</v>
      </c>
      <c r="AJ81" s="3">
        <f t="shared" si="19"/>
        <v>1</v>
      </c>
      <c r="AK81" s="3">
        <f t="shared" si="20"/>
        <v>1</v>
      </c>
      <c r="AL81" s="3">
        <f t="shared" si="21"/>
        <v>1</v>
      </c>
      <c r="AM81" s="3">
        <f t="shared" si="22"/>
        <v>1</v>
      </c>
      <c r="AN81" s="3">
        <f t="shared" si="23"/>
        <v>0</v>
      </c>
      <c r="AO81" s="60">
        <f t="shared" si="24"/>
        <v>1</v>
      </c>
      <c r="AP81" s="60">
        <f t="shared" si="25"/>
        <v>1</v>
      </c>
      <c r="AQ81" s="60">
        <f t="shared" si="26"/>
        <v>0</v>
      </c>
      <c r="AR81" s="50">
        <v>63</v>
      </c>
      <c r="AS81" s="3">
        <f t="shared" si="42"/>
        <v>34</v>
      </c>
      <c r="AT81" s="3">
        <f t="shared" si="43"/>
        <v>18</v>
      </c>
      <c r="AU81" s="3">
        <f t="shared" si="44"/>
        <v>44</v>
      </c>
      <c r="AV81" s="3">
        <f t="shared" si="45"/>
        <v>27</v>
      </c>
      <c r="AW81" s="3">
        <f t="shared" si="46"/>
        <v>21</v>
      </c>
      <c r="AX81" s="3">
        <f t="shared" si="47"/>
        <v>39</v>
      </c>
      <c r="AY81" s="3">
        <f t="shared" si="48"/>
        <v>25</v>
      </c>
      <c r="AZ81" s="3">
        <f t="shared" si="49"/>
        <v>35</v>
      </c>
      <c r="BA81" s="3">
        <f t="shared" si="50"/>
        <v>32</v>
      </c>
      <c r="BB81" s="3">
        <f t="shared" si="51"/>
        <v>59</v>
      </c>
      <c r="BC81" s="50">
        <v>63</v>
      </c>
      <c r="BD81" s="3">
        <f t="shared" si="40"/>
        <v>334</v>
      </c>
      <c r="BE81" s="3">
        <f t="shared" si="41"/>
        <v>640</v>
      </c>
      <c r="BF81" s="62">
        <f t="shared" si="36"/>
        <v>0.521875</v>
      </c>
    </row>
    <row r="82" spans="2:58" ht="15">
      <c r="B82" s="3">
        <f>'schedule 14-15'!B69</f>
        <v>64</v>
      </c>
      <c r="C82" s="11" t="str">
        <f>'schedule 14-15'!D69</f>
        <v>Mar. 12</v>
      </c>
      <c r="D82" s="3" t="str">
        <f>'schedule 14-15'!G69</f>
        <v>at Los Angeles</v>
      </c>
      <c r="E82" s="23">
        <f>'schedule 14-15'!AI69</f>
        <v>3.5</v>
      </c>
      <c r="F82" s="54">
        <v>6</v>
      </c>
      <c r="G82" s="40">
        <v>101</v>
      </c>
      <c r="H82" s="40">
        <v>94</v>
      </c>
      <c r="I82" s="40" t="s">
        <v>19</v>
      </c>
      <c r="J82" s="40">
        <f t="shared" si="32"/>
        <v>7</v>
      </c>
      <c r="K82" s="40">
        <v>1</v>
      </c>
      <c r="L82" s="40"/>
      <c r="M82" s="40">
        <v>1</v>
      </c>
      <c r="N82" s="40"/>
      <c r="P82" s="58" t="s">
        <v>120</v>
      </c>
      <c r="Q82" s="18" t="s">
        <v>120</v>
      </c>
      <c r="R82" s="18" t="s">
        <v>120</v>
      </c>
      <c r="S82" s="18" t="s">
        <v>19</v>
      </c>
      <c r="T82" s="18" t="s">
        <v>120</v>
      </c>
      <c r="U82" s="18" t="s">
        <v>120</v>
      </c>
      <c r="V82" s="58" t="s">
        <v>120</v>
      </c>
      <c r="W82" s="18" t="s">
        <v>19</v>
      </c>
      <c r="X82" s="58" t="s">
        <v>120</v>
      </c>
      <c r="Y82" s="58" t="s">
        <v>19</v>
      </c>
      <c r="Z82" s="18" t="s">
        <v>120</v>
      </c>
      <c r="AA82" s="18" t="s">
        <v>120</v>
      </c>
      <c r="AB82" s="18" t="s">
        <v>19</v>
      </c>
      <c r="AE82" s="3">
        <f t="shared" si="14"/>
        <v>0</v>
      </c>
      <c r="AF82" s="3">
        <f t="shared" si="15"/>
        <v>0</v>
      </c>
      <c r="AG82" s="3">
        <f t="shared" si="16"/>
        <v>0</v>
      </c>
      <c r="AH82" s="3">
        <f t="shared" si="17"/>
        <v>1</v>
      </c>
      <c r="AI82" s="3">
        <f t="shared" si="18"/>
        <v>0</v>
      </c>
      <c r="AJ82" s="3">
        <f t="shared" si="19"/>
        <v>0</v>
      </c>
      <c r="AK82" s="3">
        <f t="shared" si="20"/>
        <v>0</v>
      </c>
      <c r="AL82" s="3">
        <f t="shared" si="21"/>
        <v>1</v>
      </c>
      <c r="AM82" s="3">
        <f t="shared" si="22"/>
        <v>0</v>
      </c>
      <c r="AN82" s="3">
        <f t="shared" si="23"/>
        <v>1</v>
      </c>
      <c r="AO82" s="60">
        <f t="shared" si="24"/>
        <v>0</v>
      </c>
      <c r="AP82" s="60">
        <f t="shared" si="25"/>
        <v>0</v>
      </c>
      <c r="AQ82" s="60">
        <f t="shared" si="26"/>
        <v>1</v>
      </c>
      <c r="AR82" s="50">
        <v>64</v>
      </c>
      <c r="AS82" s="3">
        <f t="shared" si="42"/>
        <v>34</v>
      </c>
      <c r="AT82" s="3">
        <f t="shared" si="43"/>
        <v>18</v>
      </c>
      <c r="AU82" s="3">
        <f t="shared" si="44"/>
        <v>44</v>
      </c>
      <c r="AV82" s="3">
        <f t="shared" si="45"/>
        <v>28</v>
      </c>
      <c r="AW82" s="3">
        <f t="shared" si="46"/>
        <v>21</v>
      </c>
      <c r="AX82" s="3">
        <f t="shared" si="47"/>
        <v>39</v>
      </c>
      <c r="AY82" s="3">
        <f t="shared" si="48"/>
        <v>25</v>
      </c>
      <c r="AZ82" s="3">
        <f t="shared" si="49"/>
        <v>36</v>
      </c>
      <c r="BA82" s="3">
        <f t="shared" si="50"/>
        <v>32</v>
      </c>
      <c r="BB82" s="3">
        <f t="shared" si="51"/>
        <v>60</v>
      </c>
      <c r="BC82" s="50">
        <v>64</v>
      </c>
      <c r="BD82" s="3">
        <f t="shared" si="40"/>
        <v>337</v>
      </c>
      <c r="BE82" s="3">
        <f t="shared" si="41"/>
        <v>650</v>
      </c>
      <c r="BF82" s="62">
        <f t="shared" si="36"/>
        <v>0.5184615384615384</v>
      </c>
    </row>
    <row r="83" spans="2:58" ht="15">
      <c r="B83" s="3">
        <f>'schedule 14-15'!B70</f>
        <v>65</v>
      </c>
      <c r="C83" s="11" t="str">
        <f>'schedule 14-15'!D70</f>
        <v>Mar. 14</v>
      </c>
      <c r="D83" s="3" t="str">
        <f>'schedule 14-15'!G70</f>
        <v>at Golden State</v>
      </c>
      <c r="E83" s="23">
        <f>'schedule 14-15'!AI70</f>
        <v>14.5</v>
      </c>
      <c r="F83" s="54">
        <v>19.5</v>
      </c>
      <c r="G83" s="40">
        <v>94</v>
      </c>
      <c r="H83" s="40">
        <v>125</v>
      </c>
      <c r="I83" s="40" t="s">
        <v>141</v>
      </c>
      <c r="J83" s="40">
        <f t="shared" si="32"/>
        <v>-31</v>
      </c>
      <c r="K83" s="40"/>
      <c r="L83" s="40">
        <v>1</v>
      </c>
      <c r="M83" s="40"/>
      <c r="N83" s="40">
        <v>1</v>
      </c>
      <c r="P83" s="58" t="s">
        <v>141</v>
      </c>
      <c r="Q83" s="18" t="s">
        <v>141</v>
      </c>
      <c r="R83" s="18" t="s">
        <v>19</v>
      </c>
      <c r="S83" s="18" t="s">
        <v>141</v>
      </c>
      <c r="T83" s="18" t="s">
        <v>141</v>
      </c>
      <c r="U83" s="18" t="s">
        <v>19</v>
      </c>
      <c r="V83" s="58" t="s">
        <v>141</v>
      </c>
      <c r="W83" s="18" t="s">
        <v>141</v>
      </c>
      <c r="X83" s="58" t="s">
        <v>141</v>
      </c>
      <c r="Y83" s="58" t="s">
        <v>19</v>
      </c>
      <c r="Z83" s="18" t="s">
        <v>141</v>
      </c>
      <c r="AA83" s="18" t="s">
        <v>141</v>
      </c>
      <c r="AB83" s="18" t="s">
        <v>19</v>
      </c>
      <c r="AE83" s="3">
        <f t="shared" si="14"/>
        <v>1</v>
      </c>
      <c r="AF83" s="3">
        <f t="shared" si="15"/>
        <v>1</v>
      </c>
      <c r="AG83" s="3">
        <f t="shared" si="16"/>
        <v>0</v>
      </c>
      <c r="AH83" s="3">
        <f t="shared" si="17"/>
        <v>1</v>
      </c>
      <c r="AI83" s="3">
        <f t="shared" si="18"/>
        <v>1</v>
      </c>
      <c r="AJ83" s="3">
        <f t="shared" si="19"/>
        <v>0</v>
      </c>
      <c r="AK83" s="3">
        <f t="shared" si="20"/>
        <v>1</v>
      </c>
      <c r="AL83" s="3">
        <f t="shared" si="21"/>
        <v>1</v>
      </c>
      <c r="AM83" s="3">
        <f t="shared" si="22"/>
        <v>1</v>
      </c>
      <c r="AN83" s="3">
        <f t="shared" si="23"/>
        <v>0</v>
      </c>
      <c r="AO83" s="60">
        <f t="shared" si="24"/>
        <v>1</v>
      </c>
      <c r="AP83" s="60">
        <f t="shared" si="25"/>
        <v>1</v>
      </c>
      <c r="AQ83" s="60">
        <f t="shared" si="26"/>
        <v>0</v>
      </c>
      <c r="AR83" s="50">
        <v>65</v>
      </c>
      <c r="AS83" s="3">
        <f t="shared" si="42"/>
        <v>34</v>
      </c>
      <c r="AT83" s="3">
        <f t="shared" si="43"/>
        <v>18</v>
      </c>
      <c r="AU83" s="3">
        <f t="shared" si="44"/>
        <v>45</v>
      </c>
      <c r="AV83" s="3">
        <f t="shared" si="45"/>
        <v>28</v>
      </c>
      <c r="AW83" s="3">
        <f t="shared" si="46"/>
        <v>21</v>
      </c>
      <c r="AX83" s="3">
        <f t="shared" si="47"/>
        <v>40</v>
      </c>
      <c r="AY83" s="3">
        <f t="shared" si="48"/>
        <v>25</v>
      </c>
      <c r="AZ83" s="3">
        <f t="shared" si="49"/>
        <v>36</v>
      </c>
      <c r="BA83" s="3">
        <f t="shared" si="50"/>
        <v>32</v>
      </c>
      <c r="BB83" s="3">
        <f t="shared" si="51"/>
        <v>61</v>
      </c>
      <c r="BC83" s="50">
        <v>65</v>
      </c>
      <c r="BD83" s="3">
        <f t="shared" si="40"/>
        <v>340</v>
      </c>
      <c r="BE83" s="3">
        <f t="shared" si="41"/>
        <v>660</v>
      </c>
      <c r="BF83" s="62">
        <f t="shared" si="36"/>
        <v>0.5151515151515151</v>
      </c>
    </row>
    <row r="84" spans="2:58" ht="15">
      <c r="B84" s="3">
        <f>'schedule 14-15'!B71</f>
        <v>66</v>
      </c>
      <c r="C84" s="11" t="str">
        <f>'schedule 14-15'!D71</f>
        <v>Mar. 15</v>
      </c>
      <c r="D84" s="3" t="str">
        <f>'schedule 14-15'!G71</f>
        <v>at Phoenix</v>
      </c>
      <c r="E84" s="23">
        <f>'schedule 14-15'!AI71</f>
        <v>5.5</v>
      </c>
      <c r="F84" s="54">
        <v>12.5</v>
      </c>
      <c r="G84" s="40">
        <v>89</v>
      </c>
      <c r="H84" s="40">
        <v>102</v>
      </c>
      <c r="I84" s="40" t="s">
        <v>138</v>
      </c>
      <c r="J84" s="40">
        <f t="shared" si="32"/>
        <v>-13</v>
      </c>
      <c r="K84" s="40"/>
      <c r="L84" s="40">
        <v>1</v>
      </c>
      <c r="M84" s="40"/>
      <c r="N84" s="40">
        <v>1</v>
      </c>
      <c r="P84" s="58" t="s">
        <v>138</v>
      </c>
      <c r="Q84" s="18" t="s">
        <v>138</v>
      </c>
      <c r="R84" s="18" t="s">
        <v>138</v>
      </c>
      <c r="S84" s="18" t="s">
        <v>138</v>
      </c>
      <c r="T84" s="18" t="s">
        <v>138</v>
      </c>
      <c r="U84" s="18" t="s">
        <v>138</v>
      </c>
      <c r="V84" s="58" t="s">
        <v>138</v>
      </c>
      <c r="W84" s="18" t="s">
        <v>138</v>
      </c>
      <c r="X84" s="58" t="s">
        <v>138</v>
      </c>
      <c r="Y84" s="58" t="s">
        <v>19</v>
      </c>
      <c r="Z84" s="18" t="s">
        <v>138</v>
      </c>
      <c r="AA84" s="18" t="s">
        <v>138</v>
      </c>
      <c r="AB84" s="18" t="s">
        <v>19</v>
      </c>
      <c r="AE84" s="3">
        <f aca="true" t="shared" si="52" ref="AE84:AE100">IF(P84=$I84,1,0)</f>
        <v>1</v>
      </c>
      <c r="AF84" s="3">
        <f aca="true" t="shared" si="53" ref="AF84:AF100">IF(Q84=$I84,1,0)</f>
        <v>1</v>
      </c>
      <c r="AG84" s="3">
        <f aca="true" t="shared" si="54" ref="AG84:AG100">IF(R84=$I84,1,0)</f>
        <v>1</v>
      </c>
      <c r="AH84" s="3">
        <f aca="true" t="shared" si="55" ref="AH84:AH100">IF(S84=$I84,1,0)</f>
        <v>1</v>
      </c>
      <c r="AI84" s="3">
        <f aca="true" t="shared" si="56" ref="AI84:AI100">IF(T84=$I84,1,0)</f>
        <v>1</v>
      </c>
      <c r="AJ84" s="3">
        <f aca="true" t="shared" si="57" ref="AJ84:AJ100">IF(U84=$I84,1,0)</f>
        <v>1</v>
      </c>
      <c r="AK84" s="3">
        <f aca="true" t="shared" si="58" ref="AK84:AK100">IF(V84=$I84,1,0)</f>
        <v>1</v>
      </c>
      <c r="AL84" s="3">
        <f aca="true" t="shared" si="59" ref="AL84:AL100">IF(W84=$I84,1,0)</f>
        <v>1</v>
      </c>
      <c r="AM84" s="3">
        <f aca="true" t="shared" si="60" ref="AM84:AM100">IF(X84=$I84,1,0)</f>
        <v>1</v>
      </c>
      <c r="AN84" s="3">
        <f aca="true" t="shared" si="61" ref="AN84:AN100">IF(Y84=$I84,1,0)</f>
        <v>0</v>
      </c>
      <c r="AO84" s="60">
        <f aca="true" t="shared" si="62" ref="AO84:AO100">IF(Z84=$I84,1,0)</f>
        <v>1</v>
      </c>
      <c r="AP84" s="60">
        <f aca="true" t="shared" si="63" ref="AP84:AP100">IF(AA84=$I84,1,0)</f>
        <v>1</v>
      </c>
      <c r="AQ84" s="60">
        <f aca="true" t="shared" si="64" ref="AQ84:AQ100">IF(AB84=$I84,1,0)</f>
        <v>0</v>
      </c>
      <c r="AR84" s="50">
        <v>66</v>
      </c>
      <c r="AS84" s="3">
        <f t="shared" si="42"/>
        <v>34</v>
      </c>
      <c r="AT84" s="3">
        <f t="shared" si="43"/>
        <v>18</v>
      </c>
      <c r="AU84" s="3">
        <f t="shared" si="44"/>
        <v>45</v>
      </c>
      <c r="AV84" s="3">
        <f t="shared" si="45"/>
        <v>28</v>
      </c>
      <c r="AW84" s="3">
        <f t="shared" si="46"/>
        <v>21</v>
      </c>
      <c r="AX84" s="3">
        <f t="shared" si="47"/>
        <v>40</v>
      </c>
      <c r="AY84" s="3">
        <f t="shared" si="48"/>
        <v>25</v>
      </c>
      <c r="AZ84" s="3">
        <f t="shared" si="49"/>
        <v>36</v>
      </c>
      <c r="BA84" s="3">
        <f t="shared" si="50"/>
        <v>32</v>
      </c>
      <c r="BB84" s="3">
        <f t="shared" si="51"/>
        <v>62</v>
      </c>
      <c r="BC84" s="50">
        <v>66</v>
      </c>
      <c r="BD84" s="3">
        <f t="shared" si="40"/>
        <v>341</v>
      </c>
      <c r="BE84" s="3">
        <f t="shared" si="41"/>
        <v>670</v>
      </c>
      <c r="BF84" s="62">
        <f t="shared" si="36"/>
        <v>0.508955223880597</v>
      </c>
    </row>
    <row r="85" spans="2:58" ht="15">
      <c r="B85" s="3">
        <f>'schedule 14-15'!B72</f>
        <v>67</v>
      </c>
      <c r="C85" s="11" t="str">
        <f>'schedule 14-15'!D72</f>
        <v>Mar. 17</v>
      </c>
      <c r="D85" s="3" t="str">
        <f>'schedule 14-15'!G72</f>
        <v>San Antonio</v>
      </c>
      <c r="E85" s="23">
        <f>'schedule 14-15'!AI72</f>
        <v>14.5</v>
      </c>
      <c r="F85" s="54">
        <v>15</v>
      </c>
      <c r="G85" s="40">
        <v>104</v>
      </c>
      <c r="H85" s="40">
        <v>100</v>
      </c>
      <c r="I85" s="40" t="s">
        <v>19</v>
      </c>
      <c r="J85" s="40">
        <f t="shared" si="32"/>
        <v>4</v>
      </c>
      <c r="K85" s="40">
        <v>1</v>
      </c>
      <c r="L85" s="40"/>
      <c r="M85" s="40">
        <v>1</v>
      </c>
      <c r="N85" s="40"/>
      <c r="P85" s="58" t="s">
        <v>19</v>
      </c>
      <c r="Q85" s="18" t="s">
        <v>91</v>
      </c>
      <c r="R85" s="18" t="s">
        <v>19</v>
      </c>
      <c r="S85" s="18" t="s">
        <v>91</v>
      </c>
      <c r="T85" s="18" t="s">
        <v>91</v>
      </c>
      <c r="U85" s="18" t="s">
        <v>19</v>
      </c>
      <c r="V85" s="58" t="s">
        <v>19</v>
      </c>
      <c r="W85" s="18" t="s">
        <v>19</v>
      </c>
      <c r="X85" s="58" t="s">
        <v>19</v>
      </c>
      <c r="Y85" s="58" t="s">
        <v>19</v>
      </c>
      <c r="Z85" s="18" t="s">
        <v>19</v>
      </c>
      <c r="AA85" s="18" t="s">
        <v>91</v>
      </c>
      <c r="AB85" s="18" t="s">
        <v>19</v>
      </c>
      <c r="AE85" s="3">
        <f t="shared" si="52"/>
        <v>1</v>
      </c>
      <c r="AF85" s="3">
        <f t="shared" si="53"/>
        <v>0</v>
      </c>
      <c r="AG85" s="3">
        <f t="shared" si="54"/>
        <v>1</v>
      </c>
      <c r="AH85" s="3">
        <f t="shared" si="55"/>
        <v>0</v>
      </c>
      <c r="AI85" s="3">
        <f t="shared" si="56"/>
        <v>0</v>
      </c>
      <c r="AJ85" s="3">
        <f t="shared" si="57"/>
        <v>1</v>
      </c>
      <c r="AK85" s="3">
        <f t="shared" si="58"/>
        <v>1</v>
      </c>
      <c r="AL85" s="3">
        <f t="shared" si="59"/>
        <v>1</v>
      </c>
      <c r="AM85" s="3">
        <f t="shared" si="60"/>
        <v>1</v>
      </c>
      <c r="AN85" s="3">
        <f t="shared" si="61"/>
        <v>1</v>
      </c>
      <c r="AO85" s="60">
        <f t="shared" si="62"/>
        <v>1</v>
      </c>
      <c r="AP85" s="60">
        <f t="shared" si="63"/>
        <v>0</v>
      </c>
      <c r="AQ85" s="60">
        <f t="shared" si="64"/>
        <v>1</v>
      </c>
      <c r="AR85" s="50">
        <v>67</v>
      </c>
      <c r="AS85" s="3">
        <f t="shared" si="42"/>
        <v>35</v>
      </c>
      <c r="AT85" s="3">
        <f t="shared" si="43"/>
        <v>18</v>
      </c>
      <c r="AU85" s="3">
        <f t="shared" si="44"/>
        <v>46</v>
      </c>
      <c r="AV85" s="3">
        <f t="shared" si="45"/>
        <v>28</v>
      </c>
      <c r="AW85" s="3">
        <f t="shared" si="46"/>
        <v>21</v>
      </c>
      <c r="AX85" s="3">
        <f t="shared" si="47"/>
        <v>41</v>
      </c>
      <c r="AY85" s="3">
        <f t="shared" si="48"/>
        <v>26</v>
      </c>
      <c r="AZ85" s="3">
        <f t="shared" si="49"/>
        <v>37</v>
      </c>
      <c r="BA85" s="3">
        <f t="shared" si="50"/>
        <v>33</v>
      </c>
      <c r="BB85" s="3">
        <f t="shared" si="51"/>
        <v>63</v>
      </c>
      <c r="BC85" s="50">
        <v>67</v>
      </c>
      <c r="BD85" s="3">
        <f t="shared" si="40"/>
        <v>348</v>
      </c>
      <c r="BE85" s="3">
        <f t="shared" si="41"/>
        <v>680</v>
      </c>
      <c r="BF85" s="62">
        <f t="shared" si="36"/>
        <v>0.5117647058823529</v>
      </c>
    </row>
    <row r="86" spans="2:58" ht="15">
      <c r="B86" s="3">
        <f>'schedule 14-15'!B73</f>
        <v>68</v>
      </c>
      <c r="C86" s="11" t="str">
        <f>'schedule 14-15'!D73</f>
        <v>Mar. 19</v>
      </c>
      <c r="D86" s="3" t="str">
        <f>'schedule 14-15'!G73</f>
        <v>Minnesota</v>
      </c>
      <c r="E86" s="23">
        <f>'schedule 14-15'!AI73</f>
        <v>2.5</v>
      </c>
      <c r="F86" s="54">
        <v>4.5</v>
      </c>
      <c r="G86" s="40">
        <v>92</v>
      </c>
      <c r="H86" s="40">
        <v>95</v>
      </c>
      <c r="I86" s="40" t="s">
        <v>89</v>
      </c>
      <c r="J86" s="40">
        <f t="shared" si="32"/>
        <v>-3</v>
      </c>
      <c r="K86" s="40"/>
      <c r="L86" s="40">
        <v>1</v>
      </c>
      <c r="M86" s="40"/>
      <c r="N86" s="40">
        <v>1</v>
      </c>
      <c r="P86" s="58" t="s">
        <v>19</v>
      </c>
      <c r="Q86" s="18" t="s">
        <v>89</v>
      </c>
      <c r="R86" s="18" t="s">
        <v>19</v>
      </c>
      <c r="S86" s="18" t="s">
        <v>89</v>
      </c>
      <c r="T86" s="18" t="s">
        <v>19</v>
      </c>
      <c r="U86" s="18" t="s">
        <v>89</v>
      </c>
      <c r="V86" s="58" t="s">
        <v>19</v>
      </c>
      <c r="W86" s="18" t="s">
        <v>89</v>
      </c>
      <c r="X86" s="58" t="s">
        <v>19</v>
      </c>
      <c r="Y86" s="58" t="s">
        <v>19</v>
      </c>
      <c r="Z86" s="18" t="s">
        <v>19</v>
      </c>
      <c r="AA86" s="18" t="s">
        <v>89</v>
      </c>
      <c r="AB86" s="18" t="s">
        <v>19</v>
      </c>
      <c r="AE86" s="3">
        <f t="shared" si="52"/>
        <v>0</v>
      </c>
      <c r="AF86" s="3">
        <f t="shared" si="53"/>
        <v>1</v>
      </c>
      <c r="AG86" s="3">
        <f t="shared" si="54"/>
        <v>0</v>
      </c>
      <c r="AH86" s="3">
        <f t="shared" si="55"/>
        <v>1</v>
      </c>
      <c r="AI86" s="3">
        <f t="shared" si="56"/>
        <v>0</v>
      </c>
      <c r="AJ86" s="3">
        <f t="shared" si="57"/>
        <v>1</v>
      </c>
      <c r="AK86" s="3">
        <f t="shared" si="58"/>
        <v>0</v>
      </c>
      <c r="AL86" s="3">
        <f t="shared" si="59"/>
        <v>1</v>
      </c>
      <c r="AM86" s="3">
        <f t="shared" si="60"/>
        <v>0</v>
      </c>
      <c r="AN86" s="3">
        <f t="shared" si="61"/>
        <v>0</v>
      </c>
      <c r="AO86" s="60">
        <f t="shared" si="62"/>
        <v>0</v>
      </c>
      <c r="AP86" s="60">
        <f t="shared" si="63"/>
        <v>1</v>
      </c>
      <c r="AQ86" s="60">
        <f t="shared" si="64"/>
        <v>0</v>
      </c>
      <c r="AR86" s="50">
        <v>68</v>
      </c>
      <c r="AS86" s="3">
        <f t="shared" si="42"/>
        <v>36</v>
      </c>
      <c r="AT86" s="3">
        <f t="shared" si="43"/>
        <v>18</v>
      </c>
      <c r="AU86" s="3">
        <f t="shared" si="44"/>
        <v>47</v>
      </c>
      <c r="AV86" s="3">
        <f t="shared" si="45"/>
        <v>28</v>
      </c>
      <c r="AW86" s="3">
        <f t="shared" si="46"/>
        <v>22</v>
      </c>
      <c r="AX86" s="3">
        <f t="shared" si="47"/>
        <v>41</v>
      </c>
      <c r="AY86" s="3">
        <f t="shared" si="48"/>
        <v>27</v>
      </c>
      <c r="AZ86" s="3">
        <f t="shared" si="49"/>
        <v>37</v>
      </c>
      <c r="BA86" s="3">
        <f t="shared" si="50"/>
        <v>34</v>
      </c>
      <c r="BB86" s="3">
        <f t="shared" si="51"/>
        <v>64</v>
      </c>
      <c r="BC86" s="50">
        <v>68</v>
      </c>
      <c r="BD86" s="3">
        <f t="shared" si="40"/>
        <v>354</v>
      </c>
      <c r="BE86" s="3">
        <f t="shared" si="41"/>
        <v>690</v>
      </c>
      <c r="BF86" s="62">
        <f t="shared" si="36"/>
        <v>0.5130434782608696</v>
      </c>
    </row>
    <row r="87" spans="2:58" ht="15">
      <c r="B87" s="3">
        <f>'schedule 14-15'!B74</f>
        <v>69</v>
      </c>
      <c r="C87" s="11" t="str">
        <f>'schedule 14-15'!D74</f>
        <v>Mar. 20</v>
      </c>
      <c r="D87" s="3" t="str">
        <f>'schedule 14-15'!G74</f>
        <v>at Philadelphia</v>
      </c>
      <c r="E87" s="23">
        <f>'schedule 14-15'!AI74</f>
        <v>0.5</v>
      </c>
      <c r="F87" s="54">
        <v>2</v>
      </c>
      <c r="G87" s="40">
        <v>81</v>
      </c>
      <c r="H87" s="40">
        <v>97</v>
      </c>
      <c r="I87" s="40" t="s">
        <v>137</v>
      </c>
      <c r="J87" s="40">
        <f t="shared" si="32"/>
        <v>-16</v>
      </c>
      <c r="K87" s="40"/>
      <c r="L87" s="40">
        <v>1</v>
      </c>
      <c r="M87" s="40"/>
      <c r="N87" s="40">
        <v>1</v>
      </c>
      <c r="P87" s="58" t="s">
        <v>137</v>
      </c>
      <c r="Q87" s="18" t="s">
        <v>137</v>
      </c>
      <c r="R87" s="18" t="s">
        <v>137</v>
      </c>
      <c r="S87" s="18" t="s">
        <v>137</v>
      </c>
      <c r="T87" s="18" t="s">
        <v>19</v>
      </c>
      <c r="U87" s="18" t="s">
        <v>137</v>
      </c>
      <c r="V87" s="58" t="s">
        <v>137</v>
      </c>
      <c r="W87" s="18" t="s">
        <v>137</v>
      </c>
      <c r="X87" s="58" t="s">
        <v>137</v>
      </c>
      <c r="Y87" s="58" t="s">
        <v>19</v>
      </c>
      <c r="Z87" s="18" t="s">
        <v>137</v>
      </c>
      <c r="AA87" s="18" t="s">
        <v>137</v>
      </c>
      <c r="AB87" s="18" t="s">
        <v>19</v>
      </c>
      <c r="AE87" s="3">
        <f t="shared" si="52"/>
        <v>1</v>
      </c>
      <c r="AF87" s="3">
        <f t="shared" si="53"/>
        <v>1</v>
      </c>
      <c r="AG87" s="3">
        <f t="shared" si="54"/>
        <v>1</v>
      </c>
      <c r="AH87" s="3">
        <f t="shared" si="55"/>
        <v>1</v>
      </c>
      <c r="AI87" s="3">
        <f t="shared" si="56"/>
        <v>0</v>
      </c>
      <c r="AJ87" s="3">
        <f t="shared" si="57"/>
        <v>1</v>
      </c>
      <c r="AK87" s="3">
        <f t="shared" si="58"/>
        <v>1</v>
      </c>
      <c r="AL87" s="3">
        <f t="shared" si="59"/>
        <v>1</v>
      </c>
      <c r="AM87" s="3">
        <f t="shared" si="60"/>
        <v>1</v>
      </c>
      <c r="AN87" s="3">
        <f t="shared" si="61"/>
        <v>0</v>
      </c>
      <c r="AO87" s="60">
        <f t="shared" si="62"/>
        <v>1</v>
      </c>
      <c r="AP87" s="60">
        <f t="shared" si="63"/>
        <v>1</v>
      </c>
      <c r="AQ87" s="60">
        <f t="shared" si="64"/>
        <v>0</v>
      </c>
      <c r="AR87" s="50">
        <v>69</v>
      </c>
      <c r="AS87" s="3">
        <f t="shared" si="42"/>
        <v>36</v>
      </c>
      <c r="AT87" s="3">
        <f t="shared" si="43"/>
        <v>18</v>
      </c>
      <c r="AU87" s="3">
        <f t="shared" si="44"/>
        <v>47</v>
      </c>
      <c r="AV87" s="3">
        <f t="shared" si="45"/>
        <v>28</v>
      </c>
      <c r="AW87" s="3">
        <f t="shared" si="46"/>
        <v>23</v>
      </c>
      <c r="AX87" s="3">
        <f t="shared" si="47"/>
        <v>41</v>
      </c>
      <c r="AY87" s="3">
        <f t="shared" si="48"/>
        <v>27</v>
      </c>
      <c r="AZ87" s="3">
        <f t="shared" si="49"/>
        <v>37</v>
      </c>
      <c r="BA87" s="3">
        <f t="shared" si="50"/>
        <v>34</v>
      </c>
      <c r="BB87" s="3">
        <f t="shared" si="51"/>
        <v>65</v>
      </c>
      <c r="BC87" s="50">
        <v>69</v>
      </c>
      <c r="BD87" s="3">
        <f t="shared" si="40"/>
        <v>356</v>
      </c>
      <c r="BE87" s="3">
        <f t="shared" si="41"/>
        <v>700</v>
      </c>
      <c r="BF87" s="62">
        <f t="shared" si="36"/>
        <v>0.5085714285714286</v>
      </c>
    </row>
    <row r="88" spans="2:58" ht="15">
      <c r="B88" s="3">
        <f>'schedule 14-15'!B75</f>
        <v>70</v>
      </c>
      <c r="C88" s="11" t="str">
        <f>'schedule 14-15'!D75</f>
        <v>Mar. 22</v>
      </c>
      <c r="D88" s="3" t="str">
        <f>'schedule 14-15'!G75</f>
        <v>at Toronto</v>
      </c>
      <c r="E88" s="23">
        <f>'schedule 14-15'!AI75</f>
        <v>13.5</v>
      </c>
      <c r="F88" s="54">
        <v>13</v>
      </c>
      <c r="G88" s="40">
        <v>89</v>
      </c>
      <c r="H88" s="40">
        <v>106</v>
      </c>
      <c r="I88" s="40" t="s">
        <v>131</v>
      </c>
      <c r="J88" s="40">
        <f t="shared" si="32"/>
        <v>-17</v>
      </c>
      <c r="K88" s="40"/>
      <c r="L88" s="40">
        <v>1</v>
      </c>
      <c r="M88" s="40"/>
      <c r="N88" s="40">
        <v>1</v>
      </c>
      <c r="P88" s="58" t="s">
        <v>131</v>
      </c>
      <c r="Q88" s="18" t="s">
        <v>131</v>
      </c>
      <c r="R88" s="18" t="s">
        <v>131</v>
      </c>
      <c r="S88" s="18" t="s">
        <v>131</v>
      </c>
      <c r="T88" s="18" t="s">
        <v>131</v>
      </c>
      <c r="U88" s="18" t="s">
        <v>131</v>
      </c>
      <c r="V88" s="58" t="s">
        <v>131</v>
      </c>
      <c r="W88" s="18" t="s">
        <v>131</v>
      </c>
      <c r="X88" s="58" t="s">
        <v>131</v>
      </c>
      <c r="Y88" s="58" t="s">
        <v>19</v>
      </c>
      <c r="Z88" s="18" t="s">
        <v>131</v>
      </c>
      <c r="AA88" s="18" t="s">
        <v>131</v>
      </c>
      <c r="AB88" s="18" t="s">
        <v>19</v>
      </c>
      <c r="AE88" s="3">
        <f t="shared" si="52"/>
        <v>1</v>
      </c>
      <c r="AF88" s="3">
        <f t="shared" si="53"/>
        <v>1</v>
      </c>
      <c r="AG88" s="3">
        <f t="shared" si="54"/>
        <v>1</v>
      </c>
      <c r="AH88" s="3">
        <f t="shared" si="55"/>
        <v>1</v>
      </c>
      <c r="AI88" s="3">
        <f t="shared" si="56"/>
        <v>1</v>
      </c>
      <c r="AJ88" s="3">
        <f t="shared" si="57"/>
        <v>1</v>
      </c>
      <c r="AK88" s="3">
        <f t="shared" si="58"/>
        <v>1</v>
      </c>
      <c r="AL88" s="3">
        <f t="shared" si="59"/>
        <v>1</v>
      </c>
      <c r="AM88" s="3">
        <f t="shared" si="60"/>
        <v>1</v>
      </c>
      <c r="AN88" s="3">
        <f t="shared" si="61"/>
        <v>0</v>
      </c>
      <c r="AO88" s="60">
        <f t="shared" si="62"/>
        <v>1</v>
      </c>
      <c r="AP88" s="60">
        <f t="shared" si="63"/>
        <v>1</v>
      </c>
      <c r="AQ88" s="60">
        <f t="shared" si="64"/>
        <v>0</v>
      </c>
      <c r="AR88" s="50">
        <v>70</v>
      </c>
      <c r="AS88" s="3">
        <f t="shared" si="42"/>
        <v>36</v>
      </c>
      <c r="AT88" s="3">
        <f t="shared" si="43"/>
        <v>18</v>
      </c>
      <c r="AU88" s="3">
        <f t="shared" si="44"/>
        <v>47</v>
      </c>
      <c r="AV88" s="3">
        <f t="shared" si="45"/>
        <v>28</v>
      </c>
      <c r="AW88" s="3">
        <f t="shared" si="46"/>
        <v>23</v>
      </c>
      <c r="AX88" s="3">
        <f t="shared" si="47"/>
        <v>41</v>
      </c>
      <c r="AY88" s="3">
        <f t="shared" si="48"/>
        <v>27</v>
      </c>
      <c r="AZ88" s="3">
        <f t="shared" si="49"/>
        <v>37</v>
      </c>
      <c r="BA88" s="3">
        <f t="shared" si="50"/>
        <v>34</v>
      </c>
      <c r="BB88" s="3">
        <f t="shared" si="51"/>
        <v>66</v>
      </c>
      <c r="BC88" s="50">
        <v>70</v>
      </c>
      <c r="BD88" s="3">
        <f t="shared" si="40"/>
        <v>357</v>
      </c>
      <c r="BE88" s="3">
        <f t="shared" si="41"/>
        <v>710</v>
      </c>
      <c r="BF88" s="62">
        <f t="shared" si="36"/>
        <v>0.5028169014084507</v>
      </c>
    </row>
    <row r="89" spans="2:58" ht="15">
      <c r="B89" s="3">
        <f>'schedule 14-15'!B76</f>
        <v>71</v>
      </c>
      <c r="C89" s="11" t="str">
        <f>'schedule 14-15'!D76</f>
        <v>Mar. 23</v>
      </c>
      <c r="D89" s="3" t="str">
        <f>'schedule 14-15'!G76</f>
        <v>Memphis</v>
      </c>
      <c r="E89" s="23">
        <f>'schedule 14-15'!AI76</f>
        <v>12.5</v>
      </c>
      <c r="F89" s="54">
        <v>11.5</v>
      </c>
      <c r="G89" s="40">
        <v>82</v>
      </c>
      <c r="H89" s="40">
        <v>103</v>
      </c>
      <c r="I89" s="40" t="s">
        <v>130</v>
      </c>
      <c r="J89" s="40">
        <f t="shared" si="32"/>
        <v>-21</v>
      </c>
      <c r="K89" s="40"/>
      <c r="L89" s="40">
        <v>1</v>
      </c>
      <c r="M89" s="40"/>
      <c r="N89" s="40">
        <v>1</v>
      </c>
      <c r="P89" s="58" t="s">
        <v>19</v>
      </c>
      <c r="Q89" s="18" t="s">
        <v>19</v>
      </c>
      <c r="R89" s="18" t="s">
        <v>19</v>
      </c>
      <c r="S89" s="18" t="s">
        <v>19</v>
      </c>
      <c r="T89" s="18" t="s">
        <v>19</v>
      </c>
      <c r="U89" s="18" t="s">
        <v>130</v>
      </c>
      <c r="V89" s="58" t="s">
        <v>19</v>
      </c>
      <c r="W89" s="18" t="s">
        <v>19</v>
      </c>
      <c r="X89" s="58" t="s">
        <v>19</v>
      </c>
      <c r="Y89" s="58" t="s">
        <v>19</v>
      </c>
      <c r="Z89" s="18" t="s">
        <v>19</v>
      </c>
      <c r="AA89" s="18" t="s">
        <v>130</v>
      </c>
      <c r="AB89" s="18" t="s">
        <v>19</v>
      </c>
      <c r="AE89" s="3">
        <f t="shared" si="52"/>
        <v>0</v>
      </c>
      <c r="AF89" s="3">
        <f t="shared" si="53"/>
        <v>0</v>
      </c>
      <c r="AG89" s="3">
        <f t="shared" si="54"/>
        <v>0</v>
      </c>
      <c r="AH89" s="3">
        <f t="shared" si="55"/>
        <v>0</v>
      </c>
      <c r="AI89" s="3">
        <f t="shared" si="56"/>
        <v>0</v>
      </c>
      <c r="AJ89" s="3">
        <f t="shared" si="57"/>
        <v>1</v>
      </c>
      <c r="AK89" s="3">
        <f t="shared" si="58"/>
        <v>0</v>
      </c>
      <c r="AL89" s="3">
        <f t="shared" si="59"/>
        <v>0</v>
      </c>
      <c r="AM89" s="3">
        <f t="shared" si="60"/>
        <v>0</v>
      </c>
      <c r="AN89" s="3">
        <f t="shared" si="61"/>
        <v>0</v>
      </c>
      <c r="AO89" s="60">
        <f t="shared" si="62"/>
        <v>0</v>
      </c>
      <c r="AP89" s="60">
        <f t="shared" si="63"/>
        <v>1</v>
      </c>
      <c r="AQ89" s="60">
        <f t="shared" si="64"/>
        <v>0</v>
      </c>
      <c r="AR89" s="50">
        <v>71</v>
      </c>
      <c r="AS89" s="3">
        <f t="shared" si="42"/>
        <v>37</v>
      </c>
      <c r="AT89" s="3">
        <f t="shared" si="43"/>
        <v>19</v>
      </c>
      <c r="AU89" s="3">
        <f t="shared" si="44"/>
        <v>48</v>
      </c>
      <c r="AV89" s="3">
        <f t="shared" si="45"/>
        <v>29</v>
      </c>
      <c r="AW89" s="3">
        <f t="shared" si="46"/>
        <v>24</v>
      </c>
      <c r="AX89" s="3">
        <f t="shared" si="47"/>
        <v>41</v>
      </c>
      <c r="AY89" s="3">
        <f t="shared" si="48"/>
        <v>28</v>
      </c>
      <c r="AZ89" s="3">
        <f t="shared" si="49"/>
        <v>38</v>
      </c>
      <c r="BA89" s="3">
        <f t="shared" si="50"/>
        <v>35</v>
      </c>
      <c r="BB89" s="3">
        <f t="shared" si="51"/>
        <v>67</v>
      </c>
      <c r="BC89" s="50">
        <v>71</v>
      </c>
      <c r="BD89" s="3">
        <f t="shared" si="40"/>
        <v>366</v>
      </c>
      <c r="BE89" s="3">
        <f t="shared" si="41"/>
        <v>720</v>
      </c>
      <c r="BF89" s="62">
        <f t="shared" si="36"/>
        <v>0.5083333333333333</v>
      </c>
    </row>
    <row r="90" spans="2:58" ht="15">
      <c r="B90" s="3">
        <f>'schedule 14-15'!B77</f>
        <v>72</v>
      </c>
      <c r="C90" s="11" t="str">
        <f>'schedule 14-15'!D77</f>
        <v>Mar. 25</v>
      </c>
      <c r="D90" s="3" t="str">
        <f>'schedule 14-15'!G77</f>
        <v>Los Angeles</v>
      </c>
      <c r="E90" s="23">
        <f>'schedule 14-15'!AI77</f>
        <v>13.5</v>
      </c>
      <c r="F90" s="54">
        <v>15</v>
      </c>
      <c r="G90" s="40">
        <v>80</v>
      </c>
      <c r="H90" s="40">
        <v>111</v>
      </c>
      <c r="I90" s="40" t="s">
        <v>120</v>
      </c>
      <c r="J90" s="40">
        <f t="shared" si="32"/>
        <v>-31</v>
      </c>
      <c r="K90" s="40"/>
      <c r="L90" s="40">
        <v>1</v>
      </c>
      <c r="M90" s="40"/>
      <c r="N90" s="40">
        <v>1</v>
      </c>
      <c r="P90" s="58" t="s">
        <v>19</v>
      </c>
      <c r="Q90" s="18" t="s">
        <v>120</v>
      </c>
      <c r="R90" s="18" t="s">
        <v>19</v>
      </c>
      <c r="S90" s="18" t="s">
        <v>120</v>
      </c>
      <c r="T90" s="18" t="s">
        <v>120</v>
      </c>
      <c r="U90" s="18" t="s">
        <v>120</v>
      </c>
      <c r="V90" s="58" t="s">
        <v>19</v>
      </c>
      <c r="W90" s="18" t="s">
        <v>120</v>
      </c>
      <c r="X90" s="58" t="s">
        <v>19</v>
      </c>
      <c r="Y90" s="58" t="s">
        <v>19</v>
      </c>
      <c r="Z90" s="18" t="s">
        <v>19</v>
      </c>
      <c r="AA90" s="18" t="s">
        <v>120</v>
      </c>
      <c r="AB90" s="18" t="s">
        <v>19</v>
      </c>
      <c r="AE90" s="3">
        <f t="shared" si="52"/>
        <v>0</v>
      </c>
      <c r="AF90" s="3">
        <f t="shared" si="53"/>
        <v>1</v>
      </c>
      <c r="AG90" s="3">
        <f t="shared" si="54"/>
        <v>0</v>
      </c>
      <c r="AH90" s="3">
        <f t="shared" si="55"/>
        <v>1</v>
      </c>
      <c r="AI90" s="3">
        <f t="shared" si="56"/>
        <v>1</v>
      </c>
      <c r="AJ90" s="3">
        <f t="shared" si="57"/>
        <v>1</v>
      </c>
      <c r="AK90" s="3">
        <f t="shared" si="58"/>
        <v>0</v>
      </c>
      <c r="AL90" s="3">
        <f t="shared" si="59"/>
        <v>1</v>
      </c>
      <c r="AM90" s="3">
        <f t="shared" si="60"/>
        <v>0</v>
      </c>
      <c r="AN90" s="3">
        <f t="shared" si="61"/>
        <v>0</v>
      </c>
      <c r="AO90" s="60">
        <f t="shared" si="62"/>
        <v>0</v>
      </c>
      <c r="AP90" s="60">
        <f t="shared" si="63"/>
        <v>1</v>
      </c>
      <c r="AQ90" s="60">
        <f t="shared" si="64"/>
        <v>0</v>
      </c>
      <c r="AR90" s="50">
        <v>72</v>
      </c>
      <c r="AS90" s="3">
        <f t="shared" si="42"/>
        <v>38</v>
      </c>
      <c r="AT90" s="3">
        <f t="shared" si="43"/>
        <v>19</v>
      </c>
      <c r="AU90" s="3">
        <f t="shared" si="44"/>
        <v>49</v>
      </c>
      <c r="AV90" s="3">
        <f t="shared" si="45"/>
        <v>29</v>
      </c>
      <c r="AW90" s="3">
        <f t="shared" si="46"/>
        <v>24</v>
      </c>
      <c r="AX90" s="3">
        <f t="shared" si="47"/>
        <v>41</v>
      </c>
      <c r="AY90" s="3">
        <f t="shared" si="48"/>
        <v>29</v>
      </c>
      <c r="AZ90" s="3">
        <f t="shared" si="49"/>
        <v>38</v>
      </c>
      <c r="BA90" s="3">
        <f t="shared" si="50"/>
        <v>36</v>
      </c>
      <c r="BB90" s="3">
        <f t="shared" si="51"/>
        <v>68</v>
      </c>
      <c r="BC90" s="50">
        <v>72</v>
      </c>
      <c r="BD90" s="3">
        <f t="shared" si="40"/>
        <v>371</v>
      </c>
      <c r="BE90" s="3">
        <f t="shared" si="41"/>
        <v>730</v>
      </c>
      <c r="BF90" s="62">
        <f t="shared" si="36"/>
        <v>0.5082191780821917</v>
      </c>
    </row>
    <row r="91" spans="2:58" ht="15">
      <c r="B91" s="3">
        <f>'schedule 14-15'!B78</f>
        <v>73</v>
      </c>
      <c r="C91" s="11" t="str">
        <f>'schedule 14-15'!D78</f>
        <v>Mar. 27</v>
      </c>
      <c r="D91" s="3" t="str">
        <f>'schedule 14-15'!G78</f>
        <v>Boston</v>
      </c>
      <c r="E91" s="23">
        <f>'schedule 14-15'!AI78</f>
        <v>8.5</v>
      </c>
      <c r="F91" s="54">
        <v>9.5</v>
      </c>
      <c r="G91" s="40">
        <v>92</v>
      </c>
      <c r="H91" s="40">
        <v>96</v>
      </c>
      <c r="I91" s="40" t="s">
        <v>19</v>
      </c>
      <c r="J91" s="40">
        <f t="shared" si="32"/>
        <v>-4</v>
      </c>
      <c r="K91" s="40"/>
      <c r="L91" s="40">
        <v>1</v>
      </c>
      <c r="M91" s="40">
        <v>1</v>
      </c>
      <c r="N91" s="40"/>
      <c r="P91" s="58" t="s">
        <v>19</v>
      </c>
      <c r="Q91" s="18" t="s">
        <v>126</v>
      </c>
      <c r="R91" s="18" t="s">
        <v>126</v>
      </c>
      <c r="S91" s="18" t="s">
        <v>19</v>
      </c>
      <c r="T91" s="18" t="s">
        <v>19</v>
      </c>
      <c r="U91" s="18" t="s">
        <v>19</v>
      </c>
      <c r="V91" s="58" t="s">
        <v>19</v>
      </c>
      <c r="W91" s="18" t="s">
        <v>19</v>
      </c>
      <c r="X91" s="58" t="s">
        <v>19</v>
      </c>
      <c r="Y91" s="58" t="s">
        <v>19</v>
      </c>
      <c r="Z91" s="18" t="s">
        <v>19</v>
      </c>
      <c r="AA91" s="18" t="s">
        <v>126</v>
      </c>
      <c r="AB91" s="18" t="s">
        <v>19</v>
      </c>
      <c r="AE91" s="3">
        <f t="shared" si="52"/>
        <v>1</v>
      </c>
      <c r="AF91" s="3">
        <f t="shared" si="53"/>
        <v>0</v>
      </c>
      <c r="AG91" s="3">
        <f t="shared" si="54"/>
        <v>0</v>
      </c>
      <c r="AH91" s="3">
        <f t="shared" si="55"/>
        <v>1</v>
      </c>
      <c r="AI91" s="3">
        <f t="shared" si="56"/>
        <v>1</v>
      </c>
      <c r="AJ91" s="3">
        <f t="shared" si="57"/>
        <v>1</v>
      </c>
      <c r="AK91" s="3">
        <f t="shared" si="58"/>
        <v>1</v>
      </c>
      <c r="AL91" s="3">
        <f t="shared" si="59"/>
        <v>1</v>
      </c>
      <c r="AM91" s="3">
        <f t="shared" si="60"/>
        <v>1</v>
      </c>
      <c r="AN91" s="3">
        <f t="shared" si="61"/>
        <v>1</v>
      </c>
      <c r="AO91" s="60">
        <f t="shared" si="62"/>
        <v>1</v>
      </c>
      <c r="AP91" s="60">
        <f t="shared" si="63"/>
        <v>0</v>
      </c>
      <c r="AQ91" s="60">
        <f t="shared" si="64"/>
        <v>1</v>
      </c>
      <c r="AR91" s="50">
        <v>73</v>
      </c>
      <c r="AS91" s="3">
        <f t="shared" si="42"/>
        <v>39</v>
      </c>
      <c r="AT91" s="3">
        <f t="shared" si="43"/>
        <v>19</v>
      </c>
      <c r="AU91" s="3">
        <f t="shared" si="44"/>
        <v>49</v>
      </c>
      <c r="AV91" s="3">
        <f t="shared" si="45"/>
        <v>30</v>
      </c>
      <c r="AW91" s="3">
        <f t="shared" si="46"/>
        <v>25</v>
      </c>
      <c r="AX91" s="3">
        <f t="shared" si="47"/>
        <v>42</v>
      </c>
      <c r="AY91" s="3">
        <f t="shared" si="48"/>
        <v>30</v>
      </c>
      <c r="AZ91" s="3">
        <f t="shared" si="49"/>
        <v>39</v>
      </c>
      <c r="BA91" s="3">
        <f t="shared" si="50"/>
        <v>37</v>
      </c>
      <c r="BB91" s="3">
        <f t="shared" si="51"/>
        <v>69</v>
      </c>
      <c r="BC91" s="50">
        <v>73</v>
      </c>
      <c r="BD91" s="3">
        <f t="shared" si="40"/>
        <v>379</v>
      </c>
      <c r="BE91" s="3">
        <f t="shared" si="41"/>
        <v>740</v>
      </c>
      <c r="BF91" s="62">
        <f t="shared" si="36"/>
        <v>0.5121621621621621</v>
      </c>
    </row>
    <row r="92" spans="2:58" ht="15">
      <c r="B92" s="3">
        <f>'schedule 14-15'!B79</f>
        <v>74</v>
      </c>
      <c r="C92" s="11" t="str">
        <f>'schedule 14-15'!D79</f>
        <v>Mar. 28</v>
      </c>
      <c r="D92" s="3" t="str">
        <f>'schedule 14-15'!G79</f>
        <v>at Chicago</v>
      </c>
      <c r="E92" s="23">
        <f>'schedule 14-15'!AI79</f>
        <v>9.5</v>
      </c>
      <c r="F92" s="54">
        <v>9.5</v>
      </c>
      <c r="G92" s="40">
        <v>80</v>
      </c>
      <c r="H92" s="40">
        <v>111</v>
      </c>
      <c r="I92" s="40" t="s">
        <v>88</v>
      </c>
      <c r="J92" s="40">
        <f t="shared" si="32"/>
        <v>-31</v>
      </c>
      <c r="K92" s="40"/>
      <c r="L92" s="40">
        <v>1</v>
      </c>
      <c r="M92" s="40"/>
      <c r="N92" s="40">
        <v>1</v>
      </c>
      <c r="P92" s="58" t="s">
        <v>88</v>
      </c>
      <c r="Q92" s="18" t="s">
        <v>88</v>
      </c>
      <c r="R92" s="18" t="s">
        <v>19</v>
      </c>
      <c r="S92" s="18" t="s">
        <v>88</v>
      </c>
      <c r="T92" s="18" t="s">
        <v>88</v>
      </c>
      <c r="U92" s="18" t="s">
        <v>19</v>
      </c>
      <c r="V92" s="58" t="s">
        <v>88</v>
      </c>
      <c r="W92" s="18" t="s">
        <v>88</v>
      </c>
      <c r="X92" s="58" t="s">
        <v>88</v>
      </c>
      <c r="Y92" s="58" t="s">
        <v>19</v>
      </c>
      <c r="Z92" s="18" t="s">
        <v>88</v>
      </c>
      <c r="AA92" s="18" t="s">
        <v>88</v>
      </c>
      <c r="AB92" s="18" t="s">
        <v>19</v>
      </c>
      <c r="AE92" s="3">
        <f t="shared" si="52"/>
        <v>1</v>
      </c>
      <c r="AF92" s="3">
        <f t="shared" si="53"/>
        <v>1</v>
      </c>
      <c r="AG92" s="3">
        <f t="shared" si="54"/>
        <v>0</v>
      </c>
      <c r="AH92" s="3">
        <f t="shared" si="55"/>
        <v>1</v>
      </c>
      <c r="AI92" s="3">
        <f t="shared" si="56"/>
        <v>1</v>
      </c>
      <c r="AJ92" s="3">
        <f t="shared" si="57"/>
        <v>0</v>
      </c>
      <c r="AK92" s="3">
        <f t="shared" si="58"/>
        <v>1</v>
      </c>
      <c r="AL92" s="3">
        <f t="shared" si="59"/>
        <v>1</v>
      </c>
      <c r="AM92" s="3">
        <f t="shared" si="60"/>
        <v>1</v>
      </c>
      <c r="AN92" s="3">
        <f t="shared" si="61"/>
        <v>0</v>
      </c>
      <c r="AO92" s="60">
        <f t="shared" si="62"/>
        <v>1</v>
      </c>
      <c r="AP92" s="60">
        <f t="shared" si="63"/>
        <v>1</v>
      </c>
      <c r="AQ92" s="60">
        <f t="shared" si="64"/>
        <v>0</v>
      </c>
      <c r="AR92" s="50">
        <v>74</v>
      </c>
      <c r="AS92" s="3">
        <f t="shared" si="42"/>
        <v>39</v>
      </c>
      <c r="AT92" s="3">
        <f t="shared" si="43"/>
        <v>19</v>
      </c>
      <c r="AU92" s="3">
        <f t="shared" si="44"/>
        <v>50</v>
      </c>
      <c r="AV92" s="3">
        <f t="shared" si="45"/>
        <v>30</v>
      </c>
      <c r="AW92" s="3">
        <f t="shared" si="46"/>
        <v>25</v>
      </c>
      <c r="AX92" s="3">
        <f t="shared" si="47"/>
        <v>43</v>
      </c>
      <c r="AY92" s="3">
        <f t="shared" si="48"/>
        <v>30</v>
      </c>
      <c r="AZ92" s="3">
        <f t="shared" si="49"/>
        <v>39</v>
      </c>
      <c r="BA92" s="3">
        <f t="shared" si="50"/>
        <v>37</v>
      </c>
      <c r="BB92" s="3">
        <f t="shared" si="51"/>
        <v>70</v>
      </c>
      <c r="BC92" s="50">
        <v>74</v>
      </c>
      <c r="BD92" s="3">
        <f t="shared" si="40"/>
        <v>382</v>
      </c>
      <c r="BE92" s="3">
        <f t="shared" si="41"/>
        <v>750</v>
      </c>
      <c r="BF92" s="62">
        <f t="shared" si="36"/>
        <v>0.5093333333333333</v>
      </c>
    </row>
    <row r="93" spans="2:58" ht="15">
      <c r="B93" s="3">
        <f>'schedule 14-15'!B80</f>
        <v>75</v>
      </c>
      <c r="C93" s="11" t="str">
        <f>'schedule 14-15'!D80</f>
        <v>Apr. 1</v>
      </c>
      <c r="D93" s="3" t="str">
        <f>'schedule 14-15'!G80</f>
        <v>Brooklyn</v>
      </c>
      <c r="E93" s="23">
        <f>'schedule 14-15'!AI80</f>
        <v>8.5</v>
      </c>
      <c r="F93" s="54">
        <v>7</v>
      </c>
      <c r="G93" s="40">
        <v>98</v>
      </c>
      <c r="H93" s="40">
        <v>100</v>
      </c>
      <c r="I93" s="40" t="s">
        <v>19</v>
      </c>
      <c r="J93" s="40">
        <f t="shared" si="32"/>
        <v>-2</v>
      </c>
      <c r="K93" s="40"/>
      <c r="L93" s="40">
        <v>1</v>
      </c>
      <c r="M93" s="40">
        <v>1</v>
      </c>
      <c r="N93" s="40"/>
      <c r="P93" s="58" t="s">
        <v>19</v>
      </c>
      <c r="Q93" s="18" t="s">
        <v>19</v>
      </c>
      <c r="R93" s="18" t="s">
        <v>124</v>
      </c>
      <c r="S93" s="18" t="s">
        <v>19</v>
      </c>
      <c r="T93" s="18" t="s">
        <v>124</v>
      </c>
      <c r="U93" s="18" t="s">
        <v>19</v>
      </c>
      <c r="V93" s="58" t="s">
        <v>19</v>
      </c>
      <c r="W93" s="18" t="s">
        <v>19</v>
      </c>
      <c r="X93" s="58" t="s">
        <v>19</v>
      </c>
      <c r="Y93" s="58" t="s">
        <v>19</v>
      </c>
      <c r="Z93" s="18" t="s">
        <v>19</v>
      </c>
      <c r="AA93" s="18" t="s">
        <v>124</v>
      </c>
      <c r="AB93" s="18" t="s">
        <v>19</v>
      </c>
      <c r="AE93" s="3">
        <f t="shared" si="52"/>
        <v>1</v>
      </c>
      <c r="AF93" s="3">
        <f t="shared" si="53"/>
        <v>1</v>
      </c>
      <c r="AG93" s="3">
        <f t="shared" si="54"/>
        <v>0</v>
      </c>
      <c r="AH93" s="3">
        <f t="shared" si="55"/>
        <v>1</v>
      </c>
      <c r="AI93" s="3">
        <f t="shared" si="56"/>
        <v>0</v>
      </c>
      <c r="AJ93" s="3">
        <f t="shared" si="57"/>
        <v>1</v>
      </c>
      <c r="AK93" s="3">
        <f t="shared" si="58"/>
        <v>1</v>
      </c>
      <c r="AL93" s="3">
        <f t="shared" si="59"/>
        <v>1</v>
      </c>
      <c r="AM93" s="3">
        <f t="shared" si="60"/>
        <v>1</v>
      </c>
      <c r="AN93" s="3">
        <f t="shared" si="61"/>
        <v>1</v>
      </c>
      <c r="AO93" s="60">
        <f t="shared" si="62"/>
        <v>1</v>
      </c>
      <c r="AP93" s="60">
        <f t="shared" si="63"/>
        <v>0</v>
      </c>
      <c r="AQ93" s="60">
        <f t="shared" si="64"/>
        <v>1</v>
      </c>
      <c r="AR93" s="50">
        <v>75</v>
      </c>
      <c r="AS93" s="3">
        <f t="shared" si="42"/>
        <v>40</v>
      </c>
      <c r="AT93" s="3">
        <f t="shared" si="43"/>
        <v>20</v>
      </c>
      <c r="AU93" s="3">
        <f t="shared" si="44"/>
        <v>50</v>
      </c>
      <c r="AV93" s="3">
        <f t="shared" si="45"/>
        <v>31</v>
      </c>
      <c r="AW93" s="3">
        <f t="shared" si="46"/>
        <v>25</v>
      </c>
      <c r="AX93" s="3">
        <f t="shared" si="47"/>
        <v>44</v>
      </c>
      <c r="AY93" s="3">
        <f t="shared" si="48"/>
        <v>31</v>
      </c>
      <c r="AZ93" s="3">
        <f t="shared" si="49"/>
        <v>40</v>
      </c>
      <c r="BA93" s="3">
        <f t="shared" si="50"/>
        <v>38</v>
      </c>
      <c r="BB93" s="3">
        <f t="shared" si="51"/>
        <v>71</v>
      </c>
      <c r="BC93" s="50">
        <v>75</v>
      </c>
      <c r="BD93" s="3">
        <f t="shared" si="40"/>
        <v>390</v>
      </c>
      <c r="BE93" s="3">
        <f t="shared" si="41"/>
        <v>760</v>
      </c>
      <c r="BF93" s="62">
        <f t="shared" si="36"/>
        <v>0.5131578947368421</v>
      </c>
    </row>
    <row r="94" spans="2:58" ht="15">
      <c r="B94" s="3">
        <f>'schedule 14-15'!B81</f>
        <v>76</v>
      </c>
      <c r="C94" s="11" t="str">
        <f>'schedule 14-15'!D81</f>
        <v>Apr. 3</v>
      </c>
      <c r="D94" s="3" t="str">
        <f>'schedule 14-15'!G81</f>
        <v>at Washington</v>
      </c>
      <c r="E94" s="23">
        <f>'schedule 14-15'!AI81</f>
        <v>13.5</v>
      </c>
      <c r="F94" s="54">
        <v>15</v>
      </c>
      <c r="G94" s="40">
        <v>87</v>
      </c>
      <c r="H94" s="40">
        <v>101</v>
      </c>
      <c r="I94" s="40" t="s">
        <v>118</v>
      </c>
      <c r="J94" s="40">
        <f t="shared" si="32"/>
        <v>-14</v>
      </c>
      <c r="K94" s="40"/>
      <c r="L94" s="40">
        <v>1</v>
      </c>
      <c r="M94" s="40"/>
      <c r="N94" s="40">
        <v>1</v>
      </c>
      <c r="P94" s="58" t="s">
        <v>118</v>
      </c>
      <c r="Q94" s="18" t="s">
        <v>19</v>
      </c>
      <c r="R94" s="18" t="s">
        <v>19</v>
      </c>
      <c r="S94" s="18" t="s">
        <v>118</v>
      </c>
      <c r="T94" s="18" t="s">
        <v>19</v>
      </c>
      <c r="U94" s="18" t="s">
        <v>118</v>
      </c>
      <c r="V94" s="58" t="s">
        <v>118</v>
      </c>
      <c r="W94" s="18" t="s">
        <v>118</v>
      </c>
      <c r="X94" s="58" t="s">
        <v>118</v>
      </c>
      <c r="Y94" s="58" t="s">
        <v>19</v>
      </c>
      <c r="Z94" s="18" t="s">
        <v>118</v>
      </c>
      <c r="AA94" s="18" t="s">
        <v>118</v>
      </c>
      <c r="AB94" s="18" t="s">
        <v>19</v>
      </c>
      <c r="AE94" s="3">
        <f t="shared" si="52"/>
        <v>1</v>
      </c>
      <c r="AF94" s="3">
        <f t="shared" si="53"/>
        <v>0</v>
      </c>
      <c r="AG94" s="3">
        <f t="shared" si="54"/>
        <v>0</v>
      </c>
      <c r="AH94" s="3">
        <f t="shared" si="55"/>
        <v>1</v>
      </c>
      <c r="AI94" s="3">
        <f t="shared" si="56"/>
        <v>0</v>
      </c>
      <c r="AJ94" s="3">
        <f t="shared" si="57"/>
        <v>1</v>
      </c>
      <c r="AK94" s="3">
        <f t="shared" si="58"/>
        <v>1</v>
      </c>
      <c r="AL94" s="3">
        <f t="shared" si="59"/>
        <v>1</v>
      </c>
      <c r="AM94" s="3">
        <f t="shared" si="60"/>
        <v>1</v>
      </c>
      <c r="AN94" s="3">
        <f t="shared" si="61"/>
        <v>0</v>
      </c>
      <c r="AO94" s="60">
        <f t="shared" si="62"/>
        <v>1</v>
      </c>
      <c r="AP94" s="60">
        <f t="shared" si="63"/>
        <v>1</v>
      </c>
      <c r="AQ94" s="60">
        <f t="shared" si="64"/>
        <v>0</v>
      </c>
      <c r="AR94" s="50">
        <v>76</v>
      </c>
      <c r="AS94" s="3">
        <f t="shared" si="42"/>
        <v>40</v>
      </c>
      <c r="AT94" s="3">
        <f t="shared" si="43"/>
        <v>21</v>
      </c>
      <c r="AU94" s="3">
        <f t="shared" si="44"/>
        <v>51</v>
      </c>
      <c r="AV94" s="3">
        <f t="shared" si="45"/>
        <v>31</v>
      </c>
      <c r="AW94" s="3">
        <f t="shared" si="46"/>
        <v>26</v>
      </c>
      <c r="AX94" s="3">
        <f t="shared" si="47"/>
        <v>44</v>
      </c>
      <c r="AY94" s="3">
        <f t="shared" si="48"/>
        <v>31</v>
      </c>
      <c r="AZ94" s="3">
        <f t="shared" si="49"/>
        <v>40</v>
      </c>
      <c r="BA94" s="3">
        <f t="shared" si="50"/>
        <v>38</v>
      </c>
      <c r="BB94" s="3">
        <f t="shared" si="51"/>
        <v>72</v>
      </c>
      <c r="BC94" s="50">
        <v>76</v>
      </c>
      <c r="BD94" s="3">
        <f t="shared" si="40"/>
        <v>394</v>
      </c>
      <c r="BE94" s="3">
        <f t="shared" si="41"/>
        <v>770</v>
      </c>
      <c r="BF94" s="62">
        <f t="shared" si="36"/>
        <v>0.5116883116883116</v>
      </c>
    </row>
    <row r="95" spans="2:58" ht="15">
      <c r="B95" s="3">
        <f>'schedule 14-15'!B82</f>
        <v>77</v>
      </c>
      <c r="C95" s="11" t="str">
        <f>'schedule 14-15'!D82</f>
        <v>Apr. 5</v>
      </c>
      <c r="D95" s="3" t="str">
        <f>'schedule 14-15'!G82</f>
        <v>Philadelphia</v>
      </c>
      <c r="E95" s="23">
        <f>'schedule 14-15'!AI82</f>
        <v>2.5</v>
      </c>
      <c r="F95" s="54">
        <v>4.5</v>
      </c>
      <c r="G95" s="40">
        <v>101</v>
      </c>
      <c r="H95" s="40">
        <v>91</v>
      </c>
      <c r="I95" s="40" t="s">
        <v>19</v>
      </c>
      <c r="J95" s="40">
        <f t="shared" si="32"/>
        <v>10</v>
      </c>
      <c r="K95" s="40">
        <v>1</v>
      </c>
      <c r="L95" s="40"/>
      <c r="M95" s="40">
        <v>1</v>
      </c>
      <c r="N95" s="40"/>
      <c r="P95" s="58" t="s">
        <v>19</v>
      </c>
      <c r="Q95" s="18" t="s">
        <v>19</v>
      </c>
      <c r="R95" s="18" t="s">
        <v>19</v>
      </c>
      <c r="S95" s="18" t="s">
        <v>137</v>
      </c>
      <c r="T95" s="18" t="s">
        <v>19</v>
      </c>
      <c r="U95" s="18" t="s">
        <v>137</v>
      </c>
      <c r="V95" s="58" t="s">
        <v>19</v>
      </c>
      <c r="W95" s="18" t="s">
        <v>19</v>
      </c>
      <c r="X95" s="58" t="s">
        <v>19</v>
      </c>
      <c r="Y95" s="58" t="s">
        <v>19</v>
      </c>
      <c r="Z95" s="18" t="s">
        <v>19</v>
      </c>
      <c r="AA95" s="18" t="s">
        <v>137</v>
      </c>
      <c r="AB95" s="18" t="s">
        <v>19</v>
      </c>
      <c r="AE95" s="3">
        <f t="shared" si="52"/>
        <v>1</v>
      </c>
      <c r="AF95" s="3">
        <f t="shared" si="53"/>
        <v>1</v>
      </c>
      <c r="AG95" s="3">
        <f t="shared" si="54"/>
        <v>1</v>
      </c>
      <c r="AH95" s="3">
        <f t="shared" si="55"/>
        <v>0</v>
      </c>
      <c r="AI95" s="3">
        <f t="shared" si="56"/>
        <v>1</v>
      </c>
      <c r="AJ95" s="3">
        <f t="shared" si="57"/>
        <v>0</v>
      </c>
      <c r="AK95" s="3">
        <f t="shared" si="58"/>
        <v>1</v>
      </c>
      <c r="AL95" s="3">
        <f t="shared" si="59"/>
        <v>1</v>
      </c>
      <c r="AM95" s="3">
        <f t="shared" si="60"/>
        <v>1</v>
      </c>
      <c r="AN95" s="3">
        <f t="shared" si="61"/>
        <v>1</v>
      </c>
      <c r="AO95" s="60">
        <f t="shared" si="62"/>
        <v>1</v>
      </c>
      <c r="AP95" s="60">
        <f t="shared" si="63"/>
        <v>0</v>
      </c>
      <c r="AQ95" s="60">
        <f t="shared" si="64"/>
        <v>1</v>
      </c>
      <c r="AR95" s="50">
        <v>77</v>
      </c>
      <c r="AS95" s="3">
        <f t="shared" si="42"/>
        <v>41</v>
      </c>
      <c r="AT95" s="3">
        <f t="shared" si="43"/>
        <v>22</v>
      </c>
      <c r="AU95" s="3">
        <f t="shared" si="44"/>
        <v>52</v>
      </c>
      <c r="AV95" s="3">
        <f t="shared" si="45"/>
        <v>31</v>
      </c>
      <c r="AW95" s="3">
        <f t="shared" si="46"/>
        <v>27</v>
      </c>
      <c r="AX95" s="3">
        <f t="shared" si="47"/>
        <v>44</v>
      </c>
      <c r="AY95" s="3">
        <f t="shared" si="48"/>
        <v>32</v>
      </c>
      <c r="AZ95" s="3">
        <f t="shared" si="49"/>
        <v>41</v>
      </c>
      <c r="BA95" s="3">
        <f t="shared" si="50"/>
        <v>39</v>
      </c>
      <c r="BB95" s="3">
        <f t="shared" si="51"/>
        <v>73</v>
      </c>
      <c r="BC95" s="50">
        <v>77</v>
      </c>
      <c r="BD95" s="3">
        <f t="shared" si="40"/>
        <v>402</v>
      </c>
      <c r="BE95" s="3">
        <f t="shared" si="41"/>
        <v>780</v>
      </c>
      <c r="BF95" s="62">
        <f t="shared" si="36"/>
        <v>0.5153846153846153</v>
      </c>
    </row>
    <row r="96" spans="2:58" ht="15">
      <c r="B96" s="3">
        <f>'schedule 14-15'!B83</f>
        <v>78</v>
      </c>
      <c r="C96" s="11" t="str">
        <f>'schedule 14-15'!D83</f>
        <v>Apr. 8</v>
      </c>
      <c r="D96" s="3" t="str">
        <f>'schedule 14-15'!G83</f>
        <v>Indiana</v>
      </c>
      <c r="E96" s="23">
        <f>'schedule 14-15'!AI83</f>
        <v>7.5</v>
      </c>
      <c r="F96" s="54">
        <v>12.5</v>
      </c>
      <c r="G96" s="40">
        <v>86</v>
      </c>
      <c r="H96" s="40">
        <v>102</v>
      </c>
      <c r="I96" s="40" t="s">
        <v>117</v>
      </c>
      <c r="J96" s="40">
        <f t="shared" si="32"/>
        <v>-16</v>
      </c>
      <c r="K96" s="40"/>
      <c r="L96" s="40">
        <v>1</v>
      </c>
      <c r="M96" s="40"/>
      <c r="N96" s="40">
        <v>1</v>
      </c>
      <c r="P96" s="58" t="s">
        <v>19</v>
      </c>
      <c r="Q96" s="58" t="s">
        <v>19</v>
      </c>
      <c r="R96" s="18" t="s">
        <v>19</v>
      </c>
      <c r="S96" s="18" t="s">
        <v>117</v>
      </c>
      <c r="T96" s="18" t="s">
        <v>117</v>
      </c>
      <c r="U96" s="18" t="s">
        <v>117</v>
      </c>
      <c r="V96" s="58" t="s">
        <v>19</v>
      </c>
      <c r="W96" s="18" t="s">
        <v>19</v>
      </c>
      <c r="X96" s="58" t="s">
        <v>19</v>
      </c>
      <c r="Y96" s="58" t="s">
        <v>19</v>
      </c>
      <c r="Z96" s="18" t="s">
        <v>19</v>
      </c>
      <c r="AA96" s="18" t="s">
        <v>117</v>
      </c>
      <c r="AB96" s="18" t="s">
        <v>19</v>
      </c>
      <c r="AE96" s="3">
        <f t="shared" si="52"/>
        <v>0</v>
      </c>
      <c r="AF96" s="3">
        <f t="shared" si="53"/>
        <v>0</v>
      </c>
      <c r="AG96" s="3">
        <f t="shared" si="54"/>
        <v>0</v>
      </c>
      <c r="AH96" s="3">
        <f t="shared" si="55"/>
        <v>1</v>
      </c>
      <c r="AI96" s="3">
        <f t="shared" si="56"/>
        <v>1</v>
      </c>
      <c r="AJ96" s="3">
        <f t="shared" si="57"/>
        <v>1</v>
      </c>
      <c r="AK96" s="3">
        <f t="shared" si="58"/>
        <v>0</v>
      </c>
      <c r="AL96" s="3">
        <f t="shared" si="59"/>
        <v>0</v>
      </c>
      <c r="AM96" s="3">
        <f t="shared" si="60"/>
        <v>0</v>
      </c>
      <c r="AN96" s="3">
        <f t="shared" si="61"/>
        <v>0</v>
      </c>
      <c r="AO96" s="60">
        <f t="shared" si="62"/>
        <v>0</v>
      </c>
      <c r="AP96" s="60">
        <f t="shared" si="63"/>
        <v>1</v>
      </c>
      <c r="AQ96" s="60">
        <f t="shared" si="64"/>
        <v>0</v>
      </c>
      <c r="AR96" s="50">
        <v>78</v>
      </c>
      <c r="AS96" s="3">
        <f t="shared" si="42"/>
        <v>42</v>
      </c>
      <c r="AT96" s="3">
        <f t="shared" si="43"/>
        <v>23</v>
      </c>
      <c r="AU96" s="3">
        <f t="shared" si="44"/>
        <v>53</v>
      </c>
      <c r="AV96" s="3">
        <f t="shared" si="45"/>
        <v>31</v>
      </c>
      <c r="AW96" s="3">
        <f t="shared" si="46"/>
        <v>27</v>
      </c>
      <c r="AX96" s="3">
        <f t="shared" si="47"/>
        <v>44</v>
      </c>
      <c r="AY96" s="3">
        <f t="shared" si="48"/>
        <v>33</v>
      </c>
      <c r="AZ96" s="3">
        <f t="shared" si="49"/>
        <v>42</v>
      </c>
      <c r="BA96" s="3">
        <f t="shared" si="50"/>
        <v>40</v>
      </c>
      <c r="BB96" s="3">
        <f t="shared" si="51"/>
        <v>74</v>
      </c>
      <c r="BC96" s="50">
        <v>78</v>
      </c>
      <c r="BD96" s="3">
        <f t="shared" si="40"/>
        <v>409</v>
      </c>
      <c r="BE96" s="3">
        <f t="shared" si="41"/>
        <v>790</v>
      </c>
      <c r="BF96" s="62">
        <f t="shared" si="36"/>
        <v>0.5177215189873418</v>
      </c>
    </row>
    <row r="97" spans="2:58" ht="15">
      <c r="B97" s="3">
        <f>'schedule 14-15'!B84</f>
        <v>79</v>
      </c>
      <c r="C97" s="11" t="str">
        <f>'schedule 14-15'!D84</f>
        <v>Apr. 10</v>
      </c>
      <c r="D97" s="3" t="str">
        <f>'schedule 14-15'!G84</f>
        <v>Milwaukee</v>
      </c>
      <c r="E97" s="23">
        <f>'schedule 14-15'!AI84</f>
        <v>10.5</v>
      </c>
      <c r="F97" s="54">
        <v>8.5</v>
      </c>
      <c r="G97" s="40">
        <v>91</v>
      </c>
      <c r="H97" s="40">
        <v>99</v>
      </c>
      <c r="I97" s="40" t="s">
        <v>19</v>
      </c>
      <c r="J97" s="40">
        <f t="shared" si="32"/>
        <v>-8</v>
      </c>
      <c r="K97" s="40"/>
      <c r="L97" s="40">
        <v>1</v>
      </c>
      <c r="M97" s="40"/>
      <c r="N97" s="40">
        <v>1</v>
      </c>
      <c r="P97" s="58" t="s">
        <v>19</v>
      </c>
      <c r="Q97" s="58" t="s">
        <v>19</v>
      </c>
      <c r="R97" s="18" t="s">
        <v>19</v>
      </c>
      <c r="S97" s="18" t="s">
        <v>19</v>
      </c>
      <c r="T97" s="18" t="s">
        <v>87</v>
      </c>
      <c r="U97" s="18" t="s">
        <v>19</v>
      </c>
      <c r="V97" s="58" t="s">
        <v>19</v>
      </c>
      <c r="W97" s="18" t="s">
        <v>87</v>
      </c>
      <c r="X97" s="58" t="s">
        <v>19</v>
      </c>
      <c r="Y97" s="58" t="s">
        <v>19</v>
      </c>
      <c r="Z97" s="18" t="s">
        <v>19</v>
      </c>
      <c r="AA97" s="18" t="s">
        <v>87</v>
      </c>
      <c r="AB97" s="18" t="s">
        <v>19</v>
      </c>
      <c r="AE97" s="3">
        <f t="shared" si="52"/>
        <v>1</v>
      </c>
      <c r="AF97" s="3">
        <f t="shared" si="53"/>
        <v>1</v>
      </c>
      <c r="AG97" s="3">
        <f t="shared" si="54"/>
        <v>1</v>
      </c>
      <c r="AH97" s="3">
        <f t="shared" si="55"/>
        <v>1</v>
      </c>
      <c r="AI97" s="3">
        <f t="shared" si="56"/>
        <v>0</v>
      </c>
      <c r="AJ97" s="3">
        <f t="shared" si="57"/>
        <v>1</v>
      </c>
      <c r="AK97" s="3">
        <f t="shared" si="58"/>
        <v>1</v>
      </c>
      <c r="AL97" s="3">
        <f t="shared" si="59"/>
        <v>0</v>
      </c>
      <c r="AM97" s="3">
        <f t="shared" si="60"/>
        <v>1</v>
      </c>
      <c r="AN97" s="3">
        <f t="shared" si="61"/>
        <v>1</v>
      </c>
      <c r="AO97" s="60">
        <f t="shared" si="62"/>
        <v>1</v>
      </c>
      <c r="AP97" s="60">
        <f t="shared" si="63"/>
        <v>0</v>
      </c>
      <c r="AQ97" s="60">
        <f t="shared" si="64"/>
        <v>1</v>
      </c>
      <c r="AR97" s="50">
        <v>79</v>
      </c>
      <c r="AS97" s="3">
        <f t="shared" si="42"/>
        <v>43</v>
      </c>
      <c r="AT97" s="3">
        <f t="shared" si="43"/>
        <v>24</v>
      </c>
      <c r="AU97" s="3">
        <f t="shared" si="44"/>
        <v>54</v>
      </c>
      <c r="AV97" s="3">
        <f t="shared" si="45"/>
        <v>32</v>
      </c>
      <c r="AW97" s="3">
        <f t="shared" si="46"/>
        <v>27</v>
      </c>
      <c r="AX97" s="3">
        <f t="shared" si="47"/>
        <v>45</v>
      </c>
      <c r="AY97" s="3">
        <f t="shared" si="48"/>
        <v>34</v>
      </c>
      <c r="AZ97" s="3">
        <f t="shared" si="49"/>
        <v>42</v>
      </c>
      <c r="BA97" s="3">
        <f t="shared" si="50"/>
        <v>41</v>
      </c>
      <c r="BB97" s="3">
        <f t="shared" si="51"/>
        <v>75</v>
      </c>
      <c r="BC97" s="50">
        <v>79</v>
      </c>
      <c r="BD97" s="3">
        <f t="shared" si="40"/>
        <v>417</v>
      </c>
      <c r="BE97" s="3">
        <f t="shared" si="41"/>
        <v>800</v>
      </c>
      <c r="BF97" s="62">
        <f t="shared" si="36"/>
        <v>0.52125</v>
      </c>
    </row>
    <row r="98" spans="2:58" ht="15">
      <c r="B98" s="3">
        <f>'schedule 14-15'!B85</f>
        <v>80</v>
      </c>
      <c r="C98" s="11" t="str">
        <f>'schedule 14-15'!D85</f>
        <v>Apr. 11</v>
      </c>
      <c r="D98" s="3" t="str">
        <f>'schedule 14-15'!G85</f>
        <v>at Orlando</v>
      </c>
      <c r="E98" s="23">
        <f>'schedule 14-15'!AI85</f>
        <v>7.5</v>
      </c>
      <c r="F98" s="54">
        <v>6.5</v>
      </c>
      <c r="G98" s="40">
        <v>80</v>
      </c>
      <c r="H98" s="40">
        <v>79</v>
      </c>
      <c r="I98" s="40" t="s">
        <v>19</v>
      </c>
      <c r="J98" s="40">
        <f t="shared" si="32"/>
        <v>1</v>
      </c>
      <c r="K98" s="40">
        <v>1</v>
      </c>
      <c r="L98" s="40"/>
      <c r="M98" s="40">
        <v>1</v>
      </c>
      <c r="N98" s="40"/>
      <c r="P98" s="58" t="s">
        <v>125</v>
      </c>
      <c r="Q98" s="58" t="s">
        <v>125</v>
      </c>
      <c r="R98" s="18" t="s">
        <v>125</v>
      </c>
      <c r="S98" s="18" t="s">
        <v>125</v>
      </c>
      <c r="T98" s="18" t="s">
        <v>19</v>
      </c>
      <c r="U98" s="18" t="s">
        <v>125</v>
      </c>
      <c r="V98" s="58" t="s">
        <v>125</v>
      </c>
      <c r="W98" s="18" t="s">
        <v>125</v>
      </c>
      <c r="X98" s="58" t="s">
        <v>125</v>
      </c>
      <c r="Y98" s="58" t="s">
        <v>19</v>
      </c>
      <c r="Z98" s="18" t="s">
        <v>125</v>
      </c>
      <c r="AA98" s="18" t="s">
        <v>125</v>
      </c>
      <c r="AB98" s="18" t="s">
        <v>19</v>
      </c>
      <c r="AE98" s="3">
        <f t="shared" si="52"/>
        <v>0</v>
      </c>
      <c r="AF98" s="3">
        <f t="shared" si="53"/>
        <v>0</v>
      </c>
      <c r="AG98" s="3">
        <f t="shared" si="54"/>
        <v>0</v>
      </c>
      <c r="AH98" s="3">
        <f t="shared" si="55"/>
        <v>0</v>
      </c>
      <c r="AI98" s="3">
        <f t="shared" si="56"/>
        <v>1</v>
      </c>
      <c r="AJ98" s="3">
        <f t="shared" si="57"/>
        <v>0</v>
      </c>
      <c r="AK98" s="3">
        <f t="shared" si="58"/>
        <v>0</v>
      </c>
      <c r="AL98" s="3">
        <f t="shared" si="59"/>
        <v>0</v>
      </c>
      <c r="AM98" s="3">
        <f t="shared" si="60"/>
        <v>0</v>
      </c>
      <c r="AN98" s="3">
        <f t="shared" si="61"/>
        <v>1</v>
      </c>
      <c r="AO98" s="60">
        <f t="shared" si="62"/>
        <v>0</v>
      </c>
      <c r="AP98" s="60">
        <f t="shared" si="63"/>
        <v>0</v>
      </c>
      <c r="AQ98" s="60">
        <f t="shared" si="64"/>
        <v>1</v>
      </c>
      <c r="AR98" s="50">
        <v>80</v>
      </c>
      <c r="AS98" s="3">
        <f t="shared" si="42"/>
        <v>43</v>
      </c>
      <c r="AT98" s="3">
        <f t="shared" si="43"/>
        <v>24</v>
      </c>
      <c r="AU98" s="3">
        <f t="shared" si="44"/>
        <v>54</v>
      </c>
      <c r="AV98" s="3">
        <f t="shared" si="45"/>
        <v>32</v>
      </c>
      <c r="AW98" s="3">
        <f t="shared" si="46"/>
        <v>28</v>
      </c>
      <c r="AX98" s="3">
        <f t="shared" si="47"/>
        <v>45</v>
      </c>
      <c r="AY98" s="3">
        <f t="shared" si="48"/>
        <v>34</v>
      </c>
      <c r="AZ98" s="3">
        <f t="shared" si="49"/>
        <v>42</v>
      </c>
      <c r="BA98" s="3">
        <f t="shared" si="50"/>
        <v>41</v>
      </c>
      <c r="BB98" s="3">
        <f t="shared" si="51"/>
        <v>76</v>
      </c>
      <c r="BC98" s="50">
        <v>80</v>
      </c>
      <c r="BD98" s="3">
        <f t="shared" si="40"/>
        <v>419</v>
      </c>
      <c r="BE98" s="3">
        <f t="shared" si="41"/>
        <v>810</v>
      </c>
      <c r="BF98" s="62">
        <f t="shared" si="36"/>
        <v>0.5172839506172839</v>
      </c>
    </row>
    <row r="99" spans="2:58" ht="15">
      <c r="B99" s="3">
        <f>'schedule 14-15'!B86</f>
        <v>81</v>
      </c>
      <c r="C99" s="11" t="str">
        <f>'schedule 14-15'!D86</f>
        <v>Apr. 13</v>
      </c>
      <c r="D99" s="3" t="str">
        <f>'schedule 14-15'!G86</f>
        <v>at Atlanta</v>
      </c>
      <c r="E99" s="23">
        <f>'schedule 14-15'!AI86</f>
        <v>18.5</v>
      </c>
      <c r="F99" s="54">
        <v>14</v>
      </c>
      <c r="G99" s="40">
        <v>112</v>
      </c>
      <c r="H99" s="40">
        <v>108</v>
      </c>
      <c r="I99" s="40" t="s">
        <v>19</v>
      </c>
      <c r="J99" s="40">
        <f t="shared" si="32"/>
        <v>4</v>
      </c>
      <c r="K99" s="40">
        <v>1</v>
      </c>
      <c r="L99" s="40"/>
      <c r="M99" s="40">
        <v>1</v>
      </c>
      <c r="N99" s="40"/>
      <c r="P99" s="58" t="s">
        <v>92</v>
      </c>
      <c r="Q99" s="18" t="s">
        <v>19</v>
      </c>
      <c r="R99" s="18" t="s">
        <v>19</v>
      </c>
      <c r="S99" s="18" t="s">
        <v>19</v>
      </c>
      <c r="T99" s="18" t="s">
        <v>92</v>
      </c>
      <c r="U99" s="18" t="s">
        <v>19</v>
      </c>
      <c r="V99" s="58" t="s">
        <v>92</v>
      </c>
      <c r="W99" s="18" t="s">
        <v>92</v>
      </c>
      <c r="X99" s="58" t="s">
        <v>92</v>
      </c>
      <c r="Y99" s="58" t="s">
        <v>19</v>
      </c>
      <c r="Z99" s="18" t="s">
        <v>92</v>
      </c>
      <c r="AA99" s="18" t="s">
        <v>92</v>
      </c>
      <c r="AB99" s="18" t="s">
        <v>19</v>
      </c>
      <c r="AE99" s="3">
        <f t="shared" si="52"/>
        <v>0</v>
      </c>
      <c r="AF99" s="3">
        <f t="shared" si="53"/>
        <v>1</v>
      </c>
      <c r="AG99" s="3">
        <f t="shared" si="54"/>
        <v>1</v>
      </c>
      <c r="AH99" s="3">
        <f t="shared" si="55"/>
        <v>1</v>
      </c>
      <c r="AI99" s="3">
        <f t="shared" si="56"/>
        <v>0</v>
      </c>
      <c r="AJ99" s="3">
        <f t="shared" si="57"/>
        <v>1</v>
      </c>
      <c r="AK99" s="3">
        <f t="shared" si="58"/>
        <v>0</v>
      </c>
      <c r="AL99" s="3">
        <f t="shared" si="59"/>
        <v>0</v>
      </c>
      <c r="AM99" s="3">
        <f t="shared" si="60"/>
        <v>0</v>
      </c>
      <c r="AN99" s="3">
        <f t="shared" si="61"/>
        <v>1</v>
      </c>
      <c r="AO99" s="60">
        <f t="shared" si="62"/>
        <v>0</v>
      </c>
      <c r="AP99" s="60">
        <f t="shared" si="63"/>
        <v>0</v>
      </c>
      <c r="AQ99" s="60">
        <f t="shared" si="64"/>
        <v>1</v>
      </c>
      <c r="AR99" s="50">
        <v>81</v>
      </c>
      <c r="AS99" s="3">
        <f t="shared" si="42"/>
        <v>43</v>
      </c>
      <c r="AT99" s="3">
        <f t="shared" si="43"/>
        <v>25</v>
      </c>
      <c r="AU99" s="3">
        <f t="shared" si="44"/>
        <v>55</v>
      </c>
      <c r="AV99" s="3">
        <f t="shared" si="45"/>
        <v>33</v>
      </c>
      <c r="AW99" s="3">
        <f t="shared" si="46"/>
        <v>28</v>
      </c>
      <c r="AX99" s="3">
        <f t="shared" si="47"/>
        <v>46</v>
      </c>
      <c r="AY99" s="3">
        <f t="shared" si="48"/>
        <v>34</v>
      </c>
      <c r="AZ99" s="3">
        <f t="shared" si="49"/>
        <v>42</v>
      </c>
      <c r="BA99" s="3">
        <f t="shared" si="50"/>
        <v>41</v>
      </c>
      <c r="BB99" s="3">
        <f t="shared" si="51"/>
        <v>77</v>
      </c>
      <c r="BC99" s="50">
        <v>81</v>
      </c>
      <c r="BD99" s="3">
        <f t="shared" si="40"/>
        <v>424</v>
      </c>
      <c r="BE99" s="3">
        <f t="shared" si="41"/>
        <v>820</v>
      </c>
      <c r="BF99" s="62">
        <f t="shared" si="36"/>
        <v>0.5170731707317073</v>
      </c>
    </row>
    <row r="100" spans="2:58" ht="15">
      <c r="B100" s="3">
        <f>'schedule 14-15'!B87</f>
        <v>82</v>
      </c>
      <c r="C100" s="11" t="str">
        <f>'schedule 14-15'!D87</f>
        <v>Apr. 15</v>
      </c>
      <c r="D100" s="3" t="str">
        <f>'schedule 14-15'!G87</f>
        <v>Detroit</v>
      </c>
      <c r="E100" s="23">
        <f>'schedule 14-15'!AI87</f>
        <v>4.5</v>
      </c>
      <c r="F100" s="54">
        <v>8</v>
      </c>
      <c r="G100" s="40">
        <v>90</v>
      </c>
      <c r="H100" s="40">
        <v>112</v>
      </c>
      <c r="I100" s="40" t="s">
        <v>116</v>
      </c>
      <c r="J100" s="40">
        <f t="shared" si="32"/>
        <v>-22</v>
      </c>
      <c r="K100" s="40"/>
      <c r="L100" s="40">
        <v>1</v>
      </c>
      <c r="M100" s="40"/>
      <c r="N100" s="40">
        <v>1</v>
      </c>
      <c r="P100" s="58" t="s">
        <v>19</v>
      </c>
      <c r="Q100" s="18" t="s">
        <v>19</v>
      </c>
      <c r="R100" s="18" t="s">
        <v>19</v>
      </c>
      <c r="S100" s="18" t="s">
        <v>116</v>
      </c>
      <c r="T100" s="18" t="s">
        <v>116</v>
      </c>
      <c r="U100" s="18" t="s">
        <v>19</v>
      </c>
      <c r="V100" s="58" t="s">
        <v>19</v>
      </c>
      <c r="W100" s="18" t="s">
        <v>19</v>
      </c>
      <c r="X100" s="58" t="s">
        <v>19</v>
      </c>
      <c r="Y100" s="58" t="s">
        <v>19</v>
      </c>
      <c r="Z100" s="18" t="s">
        <v>19</v>
      </c>
      <c r="AA100" s="18" t="s">
        <v>116</v>
      </c>
      <c r="AB100" s="18" t="s">
        <v>19</v>
      </c>
      <c r="AE100" s="3">
        <f t="shared" si="52"/>
        <v>0</v>
      </c>
      <c r="AF100" s="3">
        <f t="shared" si="53"/>
        <v>0</v>
      </c>
      <c r="AG100" s="3">
        <f t="shared" si="54"/>
        <v>0</v>
      </c>
      <c r="AH100" s="3">
        <f t="shared" si="55"/>
        <v>1</v>
      </c>
      <c r="AI100" s="3">
        <f t="shared" si="56"/>
        <v>1</v>
      </c>
      <c r="AJ100" s="3">
        <f t="shared" si="57"/>
        <v>0</v>
      </c>
      <c r="AK100" s="3">
        <f t="shared" si="58"/>
        <v>0</v>
      </c>
      <c r="AL100" s="3">
        <f t="shared" si="59"/>
        <v>0</v>
      </c>
      <c r="AM100" s="3">
        <f t="shared" si="60"/>
        <v>0</v>
      </c>
      <c r="AN100" s="3">
        <f t="shared" si="61"/>
        <v>0</v>
      </c>
      <c r="AO100" s="60">
        <f t="shared" si="62"/>
        <v>0</v>
      </c>
      <c r="AP100" s="60">
        <f t="shared" si="63"/>
        <v>1</v>
      </c>
      <c r="AQ100" s="60">
        <f t="shared" si="64"/>
        <v>0</v>
      </c>
      <c r="AR100" s="50">
        <v>82</v>
      </c>
      <c r="AS100" s="3">
        <f t="shared" si="42"/>
        <v>44</v>
      </c>
      <c r="AT100" s="3">
        <f t="shared" si="43"/>
        <v>26</v>
      </c>
      <c r="AU100" s="3">
        <f t="shared" si="44"/>
        <v>56</v>
      </c>
      <c r="AV100" s="3">
        <f t="shared" si="45"/>
        <v>33</v>
      </c>
      <c r="AW100" s="3">
        <f t="shared" si="46"/>
        <v>28</v>
      </c>
      <c r="AX100" s="3">
        <f t="shared" si="47"/>
        <v>47</v>
      </c>
      <c r="AY100" s="3">
        <f t="shared" si="48"/>
        <v>35</v>
      </c>
      <c r="AZ100" s="3">
        <f t="shared" si="49"/>
        <v>43</v>
      </c>
      <c r="BA100" s="3">
        <f t="shared" si="50"/>
        <v>42</v>
      </c>
      <c r="BB100" s="3">
        <f t="shared" si="51"/>
        <v>78</v>
      </c>
      <c r="BC100" s="50">
        <v>82</v>
      </c>
      <c r="BD100" s="3">
        <f t="shared" si="40"/>
        <v>432</v>
      </c>
      <c r="BE100" s="3">
        <f t="shared" si="41"/>
        <v>830</v>
      </c>
      <c r="BF100" s="62">
        <f t="shared" si="36"/>
        <v>0.5204819277108433</v>
      </c>
    </row>
    <row r="101" ht="15">
      <c r="C101" s="11"/>
    </row>
  </sheetData>
  <sheetProtection/>
  <autoFilter ref="B17:L100"/>
  <printOptions/>
  <pageMargins left="0.7" right="0.7" top="0.75" bottom="0.75" header="0.5118055555555555" footer="0.511805555555555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3"/>
  <sheetViews>
    <sheetView zoomScale="80" zoomScaleNormal="80" zoomScalePageLayoutView="0" workbookViewId="0" topLeftCell="A1">
      <selection activeCell="A14" sqref="A14"/>
    </sheetView>
  </sheetViews>
  <sheetFormatPr defaultColWidth="9.421875" defaultRowHeight="12.75"/>
  <cols>
    <col min="1" max="1" width="7.00390625" style="3" bestFit="1" customWidth="1"/>
    <col min="2" max="2" width="9.421875" style="3" customWidth="1"/>
    <col min="3" max="3" width="12.57421875" style="3" customWidth="1"/>
    <col min="4" max="4" width="11.421875" style="3" bestFit="1" customWidth="1"/>
    <col min="5" max="5" width="9.421875" style="3" customWidth="1"/>
    <col min="6" max="6" width="7.421875" style="3" customWidth="1"/>
    <col min="7" max="7" width="9.421875" style="3" customWidth="1"/>
    <col min="8" max="10" width="5.421875" style="3" customWidth="1"/>
    <col min="11" max="11" width="9.421875" style="3" customWidth="1"/>
    <col min="12" max="14" width="5.421875" style="3" customWidth="1"/>
    <col min="15" max="15" width="9.421875" style="3" customWidth="1"/>
    <col min="16" max="18" width="6.140625" style="3" customWidth="1"/>
    <col min="19" max="19" width="9.421875" style="3" customWidth="1"/>
    <col min="20" max="22" width="5.421875" style="3" customWidth="1"/>
    <col min="23" max="23" width="9.421875" style="3" customWidth="1"/>
    <col min="24" max="26" width="5.421875" style="3" customWidth="1"/>
    <col min="27" max="27" width="9.421875" style="3" customWidth="1"/>
    <col min="28" max="16384" width="9.421875" style="3" customWidth="1"/>
  </cols>
  <sheetData>
    <row r="2" spans="1:29" ht="15">
      <c r="A2" s="3" t="s">
        <v>94</v>
      </c>
      <c r="B2" s="3">
        <f>'PICKS 14-15'!J14</f>
        <v>82</v>
      </c>
      <c r="C2" s="31">
        <f>MAX(C5:C14)</f>
        <v>138</v>
      </c>
      <c r="D2" s="32" t="s">
        <v>129</v>
      </c>
      <c r="L2" s="3">
        <f>B2-61</f>
        <v>21</v>
      </c>
      <c r="P2" s="3">
        <v>21</v>
      </c>
      <c r="U2" s="3">
        <v>20</v>
      </c>
      <c r="Y2" s="3">
        <v>20</v>
      </c>
      <c r="AB2" s="18"/>
      <c r="AC2" s="18"/>
    </row>
    <row r="3" spans="8:29" ht="15">
      <c r="H3" s="3" t="s">
        <v>95</v>
      </c>
      <c r="L3" s="3" t="s">
        <v>96</v>
      </c>
      <c r="P3" s="3" t="s">
        <v>97</v>
      </c>
      <c r="T3" s="3" t="s">
        <v>98</v>
      </c>
      <c r="X3" s="3" t="s">
        <v>58</v>
      </c>
      <c r="AB3" s="70"/>
      <c r="AC3" s="70"/>
    </row>
    <row r="4" spans="1:29" ht="15">
      <c r="A4" s="28" t="s">
        <v>128</v>
      </c>
      <c r="B4" s="28" t="s">
        <v>99</v>
      </c>
      <c r="C4" s="28" t="s">
        <v>100</v>
      </c>
      <c r="D4" s="28" t="s">
        <v>101</v>
      </c>
      <c r="E4" s="28" t="s">
        <v>102</v>
      </c>
      <c r="F4" s="28" t="s">
        <v>103</v>
      </c>
      <c r="H4" s="3" t="s">
        <v>104</v>
      </c>
      <c r="I4" s="3" t="s">
        <v>70</v>
      </c>
      <c r="J4" s="3" t="s">
        <v>71</v>
      </c>
      <c r="L4" s="3" t="s">
        <v>104</v>
      </c>
      <c r="M4" s="3" t="s">
        <v>70</v>
      </c>
      <c r="N4" s="3" t="s">
        <v>71</v>
      </c>
      <c r="P4" s="3" t="s">
        <v>104</v>
      </c>
      <c r="Q4" s="3" t="s">
        <v>70</v>
      </c>
      <c r="R4" s="3" t="s">
        <v>71</v>
      </c>
      <c r="T4" s="3" t="s">
        <v>104</v>
      </c>
      <c r="U4" s="3" t="s">
        <v>70</v>
      </c>
      <c r="V4" s="3" t="s">
        <v>71</v>
      </c>
      <c r="X4" s="3" t="s">
        <v>104</v>
      </c>
      <c r="Y4" s="3" t="s">
        <v>70</v>
      </c>
      <c r="Z4" s="3" t="s">
        <v>71</v>
      </c>
      <c r="AB4" s="35"/>
      <c r="AC4" s="35"/>
    </row>
    <row r="5" spans="1:29" ht="15">
      <c r="A5" s="3">
        <v>1</v>
      </c>
      <c r="B5" s="3" t="s">
        <v>111</v>
      </c>
      <c r="C5" s="3">
        <f>X5+T5+P5+L5+H5</f>
        <v>138</v>
      </c>
      <c r="D5" s="3">
        <f>$C$2-C5</f>
        <v>0</v>
      </c>
      <c r="E5" s="24">
        <f>VLOOKUP($B$2,'PICKS 14-15'!$AR$17:$BB$100,5,0)/$B$2</f>
        <v>0.4024390243902439</v>
      </c>
      <c r="F5" s="3">
        <v>0</v>
      </c>
      <c r="L5" s="3">
        <f>M5*4</f>
        <v>64</v>
      </c>
      <c r="M5" s="3">
        <f>'PICKS 14-15'!AH5</f>
        <v>16</v>
      </c>
      <c r="N5" s="3">
        <f>$L$2-M5</f>
        <v>5</v>
      </c>
      <c r="P5" s="3">
        <f>Q5*3</f>
        <v>36</v>
      </c>
      <c r="Q5" s="3">
        <f>'PICKS 14-15'!AH6</f>
        <v>12</v>
      </c>
      <c r="R5" s="3">
        <f>$P$2-Q5</f>
        <v>9</v>
      </c>
      <c r="T5" s="3">
        <f>U5*2</f>
        <v>28</v>
      </c>
      <c r="U5" s="3">
        <f>'PICKS 14-15'!AH7</f>
        <v>14</v>
      </c>
      <c r="V5" s="3">
        <f>$U$2-U5</f>
        <v>6</v>
      </c>
      <c r="X5" s="3">
        <f>Y5*1</f>
        <v>10</v>
      </c>
      <c r="Y5" s="3">
        <f>'PICKS 14-15'!AH8</f>
        <v>10</v>
      </c>
      <c r="Z5" s="3">
        <f>$Y$2-Y5</f>
        <v>10</v>
      </c>
      <c r="AB5" s="18"/>
      <c r="AC5" s="18"/>
    </row>
    <row r="6" spans="1:29" ht="15">
      <c r="A6" s="3">
        <v>2</v>
      </c>
      <c r="B6" s="3" t="s">
        <v>106</v>
      </c>
      <c r="C6" s="3">
        <f>X6+T6+P6+L6+H6</f>
        <v>127</v>
      </c>
      <c r="D6" s="3">
        <f>$C$2-C6</f>
        <v>11</v>
      </c>
      <c r="E6" s="24">
        <f>VLOOKUP($B$2,'PICKS 14-15'!$AR$17:$BB$100,7,0)/$B$2</f>
        <v>0.573170731707317</v>
      </c>
      <c r="F6" s="3">
        <v>0</v>
      </c>
      <c r="L6" s="3">
        <f>M6*4</f>
        <v>60</v>
      </c>
      <c r="M6" s="3">
        <f>'PICKS 14-15'!AJ5</f>
        <v>15</v>
      </c>
      <c r="N6" s="3">
        <f>$L$2-M6</f>
        <v>6</v>
      </c>
      <c r="P6" s="3">
        <f>Q6*3</f>
        <v>33</v>
      </c>
      <c r="Q6" s="3">
        <f>'PICKS 14-15'!AJ6</f>
        <v>11</v>
      </c>
      <c r="R6" s="3">
        <f>$P$2-Q6</f>
        <v>10</v>
      </c>
      <c r="T6" s="3">
        <f>U6*2</f>
        <v>22</v>
      </c>
      <c r="U6" s="3">
        <f>'PICKS 14-15'!AJ7</f>
        <v>11</v>
      </c>
      <c r="V6" s="3">
        <f>$U$2-U6</f>
        <v>9</v>
      </c>
      <c r="X6" s="3">
        <f>Y6*1</f>
        <v>12</v>
      </c>
      <c r="Y6" s="3">
        <f>'PICKS 14-15'!AJ8</f>
        <v>12</v>
      </c>
      <c r="Z6" s="3">
        <f>$Y$2-Y6</f>
        <v>8</v>
      </c>
      <c r="AB6" s="18"/>
      <c r="AC6" s="18"/>
    </row>
    <row r="7" spans="1:29" ht="15">
      <c r="A7" s="3">
        <v>2</v>
      </c>
      <c r="B7" s="3" t="s">
        <v>109</v>
      </c>
      <c r="C7" s="3">
        <f>X7+T7+P7+L7+H7</f>
        <v>127</v>
      </c>
      <c r="D7" s="3">
        <f>$C$2-C7</f>
        <v>11</v>
      </c>
      <c r="E7" s="24">
        <f>VLOOKUP($B$2,'PICKS 14-15'!$AR$17:$BB$100,8,0)/$B$2</f>
        <v>0.4268292682926829</v>
      </c>
      <c r="F7" s="3">
        <v>5</v>
      </c>
      <c r="L7" s="3">
        <f>M7*4</f>
        <v>52</v>
      </c>
      <c r="M7" s="3">
        <f>'PICKS 14-15'!AK5</f>
        <v>13</v>
      </c>
      <c r="N7" s="3">
        <f>$L$2-M7</f>
        <v>8</v>
      </c>
      <c r="P7" s="3">
        <f>Q7*3</f>
        <v>39</v>
      </c>
      <c r="Q7" s="3">
        <f>'PICKS 14-15'!AK6</f>
        <v>13</v>
      </c>
      <c r="R7" s="3">
        <f>$P$2-Q7</f>
        <v>8</v>
      </c>
      <c r="T7" s="3">
        <f>U7*2</f>
        <v>28</v>
      </c>
      <c r="U7" s="3">
        <f>'PICKS 14-15'!AK7</f>
        <v>14</v>
      </c>
      <c r="V7" s="3">
        <f>$U$2-U7</f>
        <v>6</v>
      </c>
      <c r="X7" s="3">
        <f>Y7*1</f>
        <v>8</v>
      </c>
      <c r="Y7" s="3">
        <f>'PICKS 14-15'!AK8</f>
        <v>8</v>
      </c>
      <c r="Z7" s="3">
        <f>$Y$2-Y7</f>
        <v>12</v>
      </c>
      <c r="AB7" s="18"/>
      <c r="AC7" s="18"/>
    </row>
    <row r="8" spans="1:29" ht="15">
      <c r="A8" s="3">
        <v>4</v>
      </c>
      <c r="B8" s="3" t="s">
        <v>105</v>
      </c>
      <c r="C8" s="3">
        <f>X8+T8+P8+L8+H8</f>
        <v>119</v>
      </c>
      <c r="D8" s="3">
        <f>$C$2-C8</f>
        <v>19</v>
      </c>
      <c r="E8" s="24">
        <f>VLOOKUP($B$2,'PICKS 14-15'!$AR$17:$BB$100,3,0)/$B$2</f>
        <v>0.3170731707317073</v>
      </c>
      <c r="F8" s="3">
        <v>1</v>
      </c>
      <c r="L8" s="3">
        <f>M8*4</f>
        <v>52</v>
      </c>
      <c r="M8" s="3">
        <f>'PICKS 14-15'!AF5</f>
        <v>13</v>
      </c>
      <c r="N8" s="3">
        <f>$L$2-M8</f>
        <v>8</v>
      </c>
      <c r="P8" s="3">
        <f>Q8*3</f>
        <v>30</v>
      </c>
      <c r="Q8" s="3">
        <f>'PICKS 14-15'!AF6</f>
        <v>10</v>
      </c>
      <c r="R8" s="3">
        <f>$P$2-Q8</f>
        <v>11</v>
      </c>
      <c r="T8" s="3">
        <f>U8*2</f>
        <v>28</v>
      </c>
      <c r="U8" s="3">
        <f>'PICKS 14-15'!AF7</f>
        <v>14</v>
      </c>
      <c r="V8" s="3">
        <f>$U$2-U8</f>
        <v>6</v>
      </c>
      <c r="X8" s="3">
        <f>Y8*1</f>
        <v>9</v>
      </c>
      <c r="Y8" s="3">
        <f>'PICKS 14-15'!AF8</f>
        <v>9</v>
      </c>
      <c r="Z8" s="3">
        <f>$Y$2-Y8</f>
        <v>11</v>
      </c>
      <c r="AB8" s="18"/>
      <c r="AC8" s="18"/>
    </row>
    <row r="9" spans="1:29" ht="15">
      <c r="A9" s="3">
        <v>5</v>
      </c>
      <c r="B9" s="3" t="s">
        <v>112</v>
      </c>
      <c r="C9" s="3">
        <f>X9+T9+P9+L9+H9</f>
        <v>118</v>
      </c>
      <c r="D9" s="3">
        <f>$C$2-C9</f>
        <v>20</v>
      </c>
      <c r="E9" s="24">
        <f>VLOOKUP($B$2,'PICKS 14-15'!$AR$17:$BB$100,2,0)/$B$2</f>
        <v>0.5365853658536586</v>
      </c>
      <c r="F9" s="3">
        <v>5</v>
      </c>
      <c r="L9" s="3">
        <f>M9*4</f>
        <v>52</v>
      </c>
      <c r="M9" s="3">
        <f>'PICKS 14-15'!AE5</f>
        <v>13</v>
      </c>
      <c r="N9" s="3">
        <f>$L$2-M9</f>
        <v>8</v>
      </c>
      <c r="P9" s="3">
        <f>Q9*3</f>
        <v>42</v>
      </c>
      <c r="Q9" s="3">
        <f>'PICKS 14-15'!AE6</f>
        <v>14</v>
      </c>
      <c r="R9" s="3">
        <f>$P$2-Q9</f>
        <v>7</v>
      </c>
      <c r="T9" s="3">
        <f>U9*2</f>
        <v>16</v>
      </c>
      <c r="U9" s="3">
        <f>'PICKS 14-15'!AE7</f>
        <v>8</v>
      </c>
      <c r="V9" s="3">
        <f>$U$2-U9</f>
        <v>12</v>
      </c>
      <c r="X9" s="3">
        <f>Y9*1</f>
        <v>8</v>
      </c>
      <c r="Y9" s="3">
        <f>'PICKS 14-15'!AE8</f>
        <v>8</v>
      </c>
      <c r="Z9" s="3">
        <f>$Y$2-Y9</f>
        <v>12</v>
      </c>
      <c r="AB9" s="18"/>
      <c r="AC9" s="18"/>
    </row>
    <row r="10" spans="1:29" ht="15">
      <c r="A10" s="3">
        <v>5</v>
      </c>
      <c r="B10" s="3" t="s">
        <v>113</v>
      </c>
      <c r="C10" s="3">
        <f>X10+T10+P10+L10+H10</f>
        <v>118</v>
      </c>
      <c r="D10" s="3">
        <f>$C$2-C10</f>
        <v>20</v>
      </c>
      <c r="E10" s="24">
        <f>VLOOKUP($B$2,'PICKS 14-15'!$AR$17:$BB$100,10,0)/$B$2</f>
        <v>0.5121951219512195</v>
      </c>
      <c r="F10" s="3">
        <v>5</v>
      </c>
      <c r="L10" s="3">
        <f>M10*4</f>
        <v>52</v>
      </c>
      <c r="M10" s="3">
        <f>'PICKS 14-15'!AM5</f>
        <v>13</v>
      </c>
      <c r="N10" s="3">
        <f>$L$2-M10</f>
        <v>8</v>
      </c>
      <c r="P10" s="3">
        <f>Q10*3</f>
        <v>42</v>
      </c>
      <c r="Q10" s="3">
        <f>'PICKS 14-15'!AM6</f>
        <v>14</v>
      </c>
      <c r="R10" s="3">
        <f>$P$2-Q10</f>
        <v>7</v>
      </c>
      <c r="T10" s="3">
        <f>U10*2</f>
        <v>16</v>
      </c>
      <c r="U10" s="3">
        <f>'PICKS 14-15'!AM7</f>
        <v>8</v>
      </c>
      <c r="V10" s="3">
        <f>$U$2-U10</f>
        <v>12</v>
      </c>
      <c r="X10" s="3">
        <f>Y10*1</f>
        <v>8</v>
      </c>
      <c r="Y10" s="3">
        <f>'PICKS 14-15'!AM8</f>
        <v>8</v>
      </c>
      <c r="Z10" s="3">
        <f>$Y$2-Y10</f>
        <v>12</v>
      </c>
      <c r="AB10" s="18"/>
      <c r="AC10" s="18"/>
    </row>
    <row r="11" spans="1:29" ht="15">
      <c r="A11" s="3">
        <v>7</v>
      </c>
      <c r="B11" s="3" t="s">
        <v>108</v>
      </c>
      <c r="C11" s="3">
        <f>X11+T11+P11+L11+H11</f>
        <v>117</v>
      </c>
      <c r="D11" s="3">
        <f>$C$2-C11</f>
        <v>21</v>
      </c>
      <c r="E11" s="24">
        <f>VLOOKUP($B$2,'PICKS 14-15'!$AR$17:$BB$100,6,0)/$B$2</f>
        <v>0.34146341463414637</v>
      </c>
      <c r="F11" s="3">
        <v>1</v>
      </c>
      <c r="L11" s="3">
        <f>M11*4</f>
        <v>48</v>
      </c>
      <c r="M11" s="3">
        <f>'PICKS 14-15'!AI5</f>
        <v>12</v>
      </c>
      <c r="N11" s="3">
        <f>$L$2-M11</f>
        <v>9</v>
      </c>
      <c r="P11" s="3">
        <f>Q11*3</f>
        <v>30</v>
      </c>
      <c r="Q11" s="3">
        <f>'PICKS 14-15'!AI6</f>
        <v>10</v>
      </c>
      <c r="R11" s="3">
        <f>$P$2-Q11</f>
        <v>11</v>
      </c>
      <c r="T11" s="3">
        <f>U11*2</f>
        <v>30</v>
      </c>
      <c r="U11" s="3">
        <f>'PICKS 14-15'!AI7</f>
        <v>15</v>
      </c>
      <c r="V11" s="3">
        <f>$U$2-U11</f>
        <v>5</v>
      </c>
      <c r="X11" s="3">
        <f>Y11*1</f>
        <v>9</v>
      </c>
      <c r="Y11" s="3">
        <f>'PICKS 14-15'!AI8</f>
        <v>9</v>
      </c>
      <c r="Z11" s="3">
        <f>$Y$2-Y11</f>
        <v>11</v>
      </c>
      <c r="AB11" s="18"/>
      <c r="AC11" s="18"/>
    </row>
    <row r="12" spans="1:29" ht="15">
      <c r="A12" s="3">
        <v>8</v>
      </c>
      <c r="B12" s="3" t="s">
        <v>110</v>
      </c>
      <c r="C12" s="3">
        <f>X12+T12+P12+L12+H12</f>
        <v>108</v>
      </c>
      <c r="D12" s="3">
        <f>$C$2-C12</f>
        <v>30</v>
      </c>
      <c r="E12" s="24">
        <f>VLOOKUP($B$2,'PICKS 14-15'!$AR$17:$BB$100,9,0)/$B$2</f>
        <v>0.524390243902439</v>
      </c>
      <c r="F12" s="3">
        <v>6</v>
      </c>
      <c r="L12" s="3">
        <f>M12*4</f>
        <v>56</v>
      </c>
      <c r="M12" s="3">
        <f>'PICKS 14-15'!AL5</f>
        <v>14</v>
      </c>
      <c r="N12" s="3">
        <f>$L$2-M12</f>
        <v>7</v>
      </c>
      <c r="P12" s="3">
        <f>Q12*3</f>
        <v>24</v>
      </c>
      <c r="Q12" s="3">
        <f>'PICKS 14-15'!AL6</f>
        <v>8</v>
      </c>
      <c r="R12" s="3">
        <f>$P$2-Q12</f>
        <v>13</v>
      </c>
      <c r="T12" s="3">
        <f>U12*2</f>
        <v>18</v>
      </c>
      <c r="U12" s="3">
        <f>'PICKS 14-15'!AL7</f>
        <v>9</v>
      </c>
      <c r="V12" s="3">
        <f>$U$2-U12</f>
        <v>11</v>
      </c>
      <c r="X12" s="3">
        <f>Y12*1</f>
        <v>10</v>
      </c>
      <c r="Y12" s="3">
        <f>'PICKS 14-15'!AL8</f>
        <v>10</v>
      </c>
      <c r="Z12" s="3">
        <f>$Y$2-Y12</f>
        <v>10</v>
      </c>
      <c r="AB12" s="18"/>
      <c r="AC12" s="18"/>
    </row>
    <row r="13" spans="1:29" ht="15">
      <c r="A13" s="3">
        <v>9</v>
      </c>
      <c r="B13" s="3" t="s">
        <v>114</v>
      </c>
      <c r="C13" s="3">
        <f>X13+T13+P13+L13+H13</f>
        <v>82</v>
      </c>
      <c r="D13" s="3">
        <f>$C$2-C13</f>
        <v>56</v>
      </c>
      <c r="E13" s="24">
        <f>VLOOKUP($B$2,'PICKS 14-15'!$AR$17:$BB$100,11,0)/$B$2</f>
        <v>0.9512195121951219</v>
      </c>
      <c r="F13" s="3">
        <v>1</v>
      </c>
      <c r="L13" s="3">
        <f>M13*4</f>
        <v>32</v>
      </c>
      <c r="M13" s="3">
        <f>'PICKS 14-15'!AN5</f>
        <v>8</v>
      </c>
      <c r="N13" s="3">
        <f>$L$2-M13</f>
        <v>13</v>
      </c>
      <c r="P13" s="3">
        <f>Q13*3</f>
        <v>27</v>
      </c>
      <c r="Q13" s="3">
        <f>'PICKS 14-15'!AN6</f>
        <v>9</v>
      </c>
      <c r="R13" s="3">
        <f>$P$2-Q13</f>
        <v>12</v>
      </c>
      <c r="T13" s="3">
        <f>U13*2</f>
        <v>14</v>
      </c>
      <c r="U13" s="3">
        <f>'PICKS 14-15'!AN7</f>
        <v>7</v>
      </c>
      <c r="V13" s="3">
        <f>$U$2-U13</f>
        <v>13</v>
      </c>
      <c r="X13" s="3">
        <f>Y13*1</f>
        <v>9</v>
      </c>
      <c r="Y13" s="3">
        <f>'PICKS 14-15'!AN8</f>
        <v>9</v>
      </c>
      <c r="Z13" s="3">
        <f>$Y$2-Y13</f>
        <v>11</v>
      </c>
      <c r="AB13" s="18"/>
      <c r="AC13" s="18"/>
    </row>
    <row r="14" spans="1:29" ht="15">
      <c r="A14" s="3">
        <v>10</v>
      </c>
      <c r="B14" s="3" t="s">
        <v>107</v>
      </c>
      <c r="C14" s="3">
        <f>X14+T14+P14+L14+H14</f>
        <v>80</v>
      </c>
      <c r="D14" s="3">
        <f>$C$2-C14</f>
        <v>58</v>
      </c>
      <c r="E14" s="24">
        <f>VLOOKUP($B$2,'PICKS 14-15'!$AR$17:$BB$100,4,0)/$B$2</f>
        <v>0.6829268292682927</v>
      </c>
      <c r="F14" s="3">
        <v>1</v>
      </c>
      <c r="L14" s="3">
        <f>M14*4</f>
        <v>28</v>
      </c>
      <c r="M14" s="3">
        <f>'PICKS 14-15'!AG5</f>
        <v>7</v>
      </c>
      <c r="N14" s="3">
        <f>$L$2-M14</f>
        <v>14</v>
      </c>
      <c r="P14" s="3">
        <f>Q14*3</f>
        <v>24</v>
      </c>
      <c r="Q14" s="3">
        <f>'PICKS 14-15'!AG6</f>
        <v>8</v>
      </c>
      <c r="R14" s="3">
        <f>$P$2-Q14</f>
        <v>13</v>
      </c>
      <c r="T14" s="3">
        <f>U14*2</f>
        <v>16</v>
      </c>
      <c r="U14" s="3">
        <f>'PICKS 14-15'!AG7</f>
        <v>8</v>
      </c>
      <c r="V14" s="3">
        <f>$U$2-U14</f>
        <v>12</v>
      </c>
      <c r="X14" s="3">
        <f>Y14*1</f>
        <v>12</v>
      </c>
      <c r="Y14" s="3">
        <f>'PICKS 14-15'!AG8</f>
        <v>12</v>
      </c>
      <c r="Z14" s="3">
        <f>$Y$2-Y14</f>
        <v>8</v>
      </c>
      <c r="AB14" s="18"/>
      <c r="AC14" s="18"/>
    </row>
    <row r="15" spans="28:29" ht="15">
      <c r="AB15" s="18"/>
      <c r="AC15" s="18"/>
    </row>
    <row r="16" spans="2:29" ht="15">
      <c r="B16" s="3" t="s">
        <v>86</v>
      </c>
      <c r="C16" s="3">
        <f>X16+T16+P16+L16+H16</f>
        <v>1134</v>
      </c>
      <c r="E16" s="24">
        <f>VLOOKUP(B2,'PICKS 14-15'!BC17:BD100,2,0)/($B$2*10)</f>
        <v>0.526829268292683</v>
      </c>
      <c r="L16" s="3">
        <f>SUM(L5:L14)</f>
        <v>496</v>
      </c>
      <c r="M16" s="3">
        <f>SUM(M5:M14)</f>
        <v>124</v>
      </c>
      <c r="N16" s="3">
        <f>SUM(N5:N14)</f>
        <v>86</v>
      </c>
      <c r="P16" s="3">
        <f>SUM(P5:P14)</f>
        <v>327</v>
      </c>
      <c r="Q16" s="3">
        <f>SUM(Q5:Q14)</f>
        <v>109</v>
      </c>
      <c r="R16" s="3">
        <f>SUM(R5:R14)</f>
        <v>101</v>
      </c>
      <c r="T16" s="3">
        <f>SUM(T5:T14)</f>
        <v>216</v>
      </c>
      <c r="U16" s="3">
        <f>SUM(U5:U14)</f>
        <v>108</v>
      </c>
      <c r="V16" s="3">
        <f>SUM(V5:V14)</f>
        <v>92</v>
      </c>
      <c r="X16" s="3">
        <f>Y16*1</f>
        <v>95</v>
      </c>
      <c r="Y16" s="3">
        <f>SUM(Y5:Y14)</f>
        <v>95</v>
      </c>
      <c r="Z16" s="3">
        <f>SUM(Z5:Z14)</f>
        <v>105</v>
      </c>
      <c r="AB16" s="36"/>
      <c r="AC16" s="18"/>
    </row>
    <row r="17" spans="5:29" ht="15">
      <c r="E17" s="25"/>
      <c r="AB17" s="37"/>
      <c r="AC17" s="37"/>
    </row>
    <row r="18" spans="2:29" ht="15">
      <c r="B18" s="3" t="s">
        <v>82</v>
      </c>
      <c r="C18" s="3">
        <f>X18+T18+P18+L18+H18</f>
        <v>118</v>
      </c>
      <c r="D18" s="26" t="s">
        <v>115</v>
      </c>
      <c r="E18" s="24"/>
      <c r="L18" s="3">
        <f>M18*4</f>
        <v>52</v>
      </c>
      <c r="M18" s="3">
        <f>'PICKS 14-15'!AO5</f>
        <v>13</v>
      </c>
      <c r="N18" s="3">
        <f>$L$2-M18</f>
        <v>8</v>
      </c>
      <c r="P18" s="3">
        <f>Q18*3</f>
        <v>42</v>
      </c>
      <c r="Q18" s="3">
        <f>'PICKS 14-15'!AO6</f>
        <v>14</v>
      </c>
      <c r="R18" s="3">
        <f>$P$2-Q18</f>
        <v>7</v>
      </c>
      <c r="T18" s="3">
        <f>U18*2</f>
        <v>16</v>
      </c>
      <c r="U18" s="3">
        <f>'PICKS 14-15'!AO7</f>
        <v>8</v>
      </c>
      <c r="V18" s="3">
        <f>$U$2-U18</f>
        <v>12</v>
      </c>
      <c r="X18" s="3">
        <f>Y18*1</f>
        <v>8</v>
      </c>
      <c r="Y18" s="3">
        <f>'PICKS 14-15'!AO8</f>
        <v>8</v>
      </c>
      <c r="Z18" s="3">
        <f>$Y$2-Y18</f>
        <v>12</v>
      </c>
      <c r="AB18" s="18"/>
      <c r="AC18" s="18"/>
    </row>
    <row r="19" spans="2:29" ht="15">
      <c r="B19" s="3" t="s">
        <v>83</v>
      </c>
      <c r="C19" s="3">
        <f>X19+T19+P19+L19+H19</f>
        <v>121</v>
      </c>
      <c r="D19" s="26" t="s">
        <v>115</v>
      </c>
      <c r="L19" s="3">
        <f>M19*4</f>
        <v>52</v>
      </c>
      <c r="M19" s="3">
        <f>'PICKS 14-15'!AP5</f>
        <v>13</v>
      </c>
      <c r="N19" s="3">
        <f>$L$2-M19</f>
        <v>8</v>
      </c>
      <c r="P19" s="3">
        <f>Q19*3</f>
        <v>36</v>
      </c>
      <c r="Q19" s="3">
        <f>'PICKS 14-15'!AP6</f>
        <v>12</v>
      </c>
      <c r="R19" s="3">
        <f>$P$2-Q19</f>
        <v>9</v>
      </c>
      <c r="T19" s="3">
        <f>U19*2</f>
        <v>24</v>
      </c>
      <c r="U19" s="3">
        <f>'PICKS 14-15'!AP7</f>
        <v>12</v>
      </c>
      <c r="V19" s="3">
        <f>$U$2-U19</f>
        <v>8</v>
      </c>
      <c r="X19" s="3">
        <f>Y19*1</f>
        <v>9</v>
      </c>
      <c r="Y19" s="3">
        <f>'PICKS 14-15'!AP8</f>
        <v>9</v>
      </c>
      <c r="Z19" s="3">
        <f>$Y$2-Y19</f>
        <v>11</v>
      </c>
      <c r="AB19" s="18"/>
      <c r="AC19" s="18"/>
    </row>
    <row r="20" spans="2:29" ht="15">
      <c r="B20" s="3" t="s">
        <v>84</v>
      </c>
      <c r="C20" s="3">
        <f>X20+T20+P20+L20+H20</f>
        <v>85</v>
      </c>
      <c r="D20" s="26" t="s">
        <v>115</v>
      </c>
      <c r="L20" s="3">
        <f>M20*4</f>
        <v>32</v>
      </c>
      <c r="M20" s="3">
        <f>'PICKS 14-15'!AQ5</f>
        <v>8</v>
      </c>
      <c r="N20" s="3">
        <f>$L$2-M20</f>
        <v>13</v>
      </c>
      <c r="P20" s="3">
        <f>Q20*3</f>
        <v>30</v>
      </c>
      <c r="Q20" s="3">
        <f>'PICKS 14-15'!AQ6</f>
        <v>10</v>
      </c>
      <c r="R20" s="3">
        <f>$P$2-Q20</f>
        <v>11</v>
      </c>
      <c r="T20" s="3">
        <f>U20*2</f>
        <v>14</v>
      </c>
      <c r="U20" s="3">
        <f>'PICKS 14-15'!AQ7</f>
        <v>7</v>
      </c>
      <c r="V20" s="3">
        <f>$U$2-U20</f>
        <v>13</v>
      </c>
      <c r="X20" s="3">
        <f>Y20*1</f>
        <v>9</v>
      </c>
      <c r="Y20" s="3">
        <f>'PICKS 14-15'!AQ8</f>
        <v>9</v>
      </c>
      <c r="Z20" s="3">
        <f>$Y$2-Y20</f>
        <v>11</v>
      </c>
      <c r="AB20" s="18"/>
      <c r="AC20" s="18"/>
    </row>
    <row r="21" spans="28:29" ht="15">
      <c r="AB21" s="18"/>
      <c r="AC21" s="18"/>
    </row>
    <row r="22" spans="28:29" ht="15">
      <c r="AB22" s="18"/>
      <c r="AC22" s="18"/>
    </row>
    <row r="23" spans="28:29" ht="15">
      <c r="AB23" s="18"/>
      <c r="AC23" s="18"/>
    </row>
  </sheetData>
  <sheetProtection/>
  <mergeCells count="1">
    <mergeCell ref="AB3:AC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Chou, Jason</dc:creator>
  <cp:keywords/>
  <dc:description/>
  <cp:lastModifiedBy>Jason Chou</cp:lastModifiedBy>
  <dcterms:created xsi:type="dcterms:W3CDTF">2013-11-18T15:28:14Z</dcterms:created>
  <dcterms:modified xsi:type="dcterms:W3CDTF">2015-04-16T21:06:28Z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